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5\"/>
    </mc:Choice>
  </mc:AlternateContent>
  <xr:revisionPtr revIDLastSave="0" documentId="13_ncr:1_{BC52EE8B-56F8-4482-A107-655ABB18EE7D}" xr6:coauthVersionLast="47" xr6:coauthVersionMax="47" xr10:uidLastSave="{00000000-0000-0000-0000-000000000000}"/>
  <bookViews>
    <workbookView xWindow="-120" yWindow="-120" windowWidth="20730" windowHeight="11160" firstSheet="3" activeTab="4" xr2:uid="{00000000-000D-0000-FFFF-FFFF00000000}"/>
  </bookViews>
  <sheets>
    <sheet name="Estimated Hand Harvested" sheetId="1" r:id="rId1"/>
    <sheet name="Actual Hand Harvested" sheetId="10" r:id="rId2"/>
    <sheet name="Late Hand Harvested Estimated" sheetId="7" r:id="rId3"/>
    <sheet name="Late Hand Harvested Actual" sheetId="11" r:id="rId4"/>
    <sheet name="Estimated Machine Harvested" sheetId="12" r:id="rId5"/>
    <sheet name="Actual Machine Harvested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3" l="1"/>
  <c r="E55" i="13"/>
  <c r="D52" i="13"/>
  <c r="E52" i="13" s="1"/>
  <c r="D51" i="13"/>
  <c r="E51" i="13" s="1"/>
  <c r="D50" i="13"/>
  <c r="E50" i="13" s="1"/>
  <c r="E45" i="13"/>
  <c r="E39" i="13"/>
  <c r="E38" i="13"/>
  <c r="E37" i="13"/>
  <c r="E36" i="13"/>
  <c r="E35" i="13"/>
  <c r="E34" i="13"/>
  <c r="E33" i="13"/>
  <c r="E32" i="13"/>
  <c r="E31" i="13"/>
  <c r="E30" i="13"/>
  <c r="E29" i="13"/>
  <c r="E16" i="13"/>
  <c r="E15" i="13"/>
  <c r="E14" i="13"/>
  <c r="E13" i="13"/>
  <c r="E12" i="13"/>
  <c r="E11" i="13"/>
  <c r="E10" i="13"/>
  <c r="E9" i="13"/>
  <c r="E8" i="13"/>
  <c r="E7" i="13"/>
  <c r="E6" i="13"/>
  <c r="E45" i="11"/>
  <c r="E39" i="11"/>
  <c r="E40" i="11"/>
  <c r="E41" i="11"/>
  <c r="E42" i="11"/>
  <c r="E43" i="11"/>
  <c r="E17" i="11"/>
  <c r="E18" i="11"/>
  <c r="E19" i="11"/>
  <c r="E20" i="11"/>
  <c r="E21" i="11"/>
  <c r="E22" i="11"/>
  <c r="E23" i="11"/>
  <c r="E30" i="12"/>
  <c r="E43" i="12"/>
  <c r="D40" i="12"/>
  <c r="E40" i="12"/>
  <c r="E39" i="12"/>
  <c r="D39" i="12"/>
  <c r="E38" i="12"/>
  <c r="D38" i="12"/>
  <c r="E33" i="12"/>
  <c r="E32" i="12"/>
  <c r="E31" i="12"/>
  <c r="E29" i="12"/>
  <c r="E28" i="12"/>
  <c r="E27" i="12"/>
  <c r="E26" i="12"/>
  <c r="E25" i="12"/>
  <c r="E24" i="12"/>
  <c r="E23" i="12"/>
  <c r="E22" i="12"/>
  <c r="E16" i="12"/>
  <c r="E15" i="12"/>
  <c r="E14" i="12"/>
  <c r="E13" i="12"/>
  <c r="E12" i="12"/>
  <c r="E11" i="12"/>
  <c r="E10" i="12"/>
  <c r="E9" i="12"/>
  <c r="E8" i="12"/>
  <c r="E7" i="12"/>
  <c r="E6" i="12"/>
  <c r="B17" i="12"/>
  <c r="E17" i="12"/>
  <c r="E54" i="11"/>
  <c r="D51" i="11"/>
  <c r="E51" i="11" s="1"/>
  <c r="D50" i="11"/>
  <c r="E50" i="11" s="1"/>
  <c r="D49" i="11"/>
  <c r="E49" i="11" s="1"/>
  <c r="E44" i="11"/>
  <c r="E38" i="11"/>
  <c r="E37" i="11"/>
  <c r="E36" i="11"/>
  <c r="E35" i="11"/>
  <c r="E34" i="11"/>
  <c r="E33" i="11"/>
  <c r="E32" i="11"/>
  <c r="E31" i="11"/>
  <c r="E30" i="11"/>
  <c r="E29" i="11"/>
  <c r="E16" i="11"/>
  <c r="E15" i="11"/>
  <c r="E14" i="11"/>
  <c r="E13" i="11"/>
  <c r="E12" i="11"/>
  <c r="E11" i="11"/>
  <c r="E10" i="11"/>
  <c r="E9" i="11"/>
  <c r="E8" i="11"/>
  <c r="E7" i="11"/>
  <c r="E6" i="11"/>
  <c r="E39" i="10"/>
  <c r="E40" i="10"/>
  <c r="E41" i="10"/>
  <c r="E42" i="10"/>
  <c r="E43" i="10"/>
  <c r="E23" i="10"/>
  <c r="E17" i="10"/>
  <c r="E18" i="10"/>
  <c r="E19" i="10"/>
  <c r="E20" i="10"/>
  <c r="E21" i="10"/>
  <c r="E22" i="10"/>
  <c r="E54" i="10"/>
  <c r="D51" i="10"/>
  <c r="E51" i="10"/>
  <c r="D50" i="10"/>
  <c r="E50" i="10"/>
  <c r="D49" i="10"/>
  <c r="E49" i="10"/>
  <c r="E44" i="10"/>
  <c r="E38" i="10"/>
  <c r="E37" i="10"/>
  <c r="E36" i="10"/>
  <c r="E35" i="10"/>
  <c r="E34" i="10"/>
  <c r="E33" i="10"/>
  <c r="E32" i="10"/>
  <c r="E31" i="10"/>
  <c r="E30" i="10"/>
  <c r="E29" i="10"/>
  <c r="E16" i="10"/>
  <c r="E15" i="10"/>
  <c r="E14" i="10"/>
  <c r="E13" i="10"/>
  <c r="E12" i="10"/>
  <c r="E11" i="10"/>
  <c r="E10" i="10"/>
  <c r="E9" i="10"/>
  <c r="E8" i="10"/>
  <c r="E7" i="10"/>
  <c r="E6" i="10"/>
  <c r="D37" i="1"/>
  <c r="E42" i="7"/>
  <c r="D39" i="7"/>
  <c r="E39" i="7"/>
  <c r="D38" i="7"/>
  <c r="E38" i="7"/>
  <c r="D37" i="7"/>
  <c r="E37" i="7"/>
  <c r="E32" i="7"/>
  <c r="E31" i="7"/>
  <c r="E30" i="7"/>
  <c r="E29" i="7"/>
  <c r="E28" i="7"/>
  <c r="E27" i="7"/>
  <c r="E26" i="7"/>
  <c r="E25" i="7"/>
  <c r="E24" i="7"/>
  <c r="E23" i="7"/>
  <c r="E22" i="7"/>
  <c r="E16" i="7"/>
  <c r="E15" i="7"/>
  <c r="E14" i="7"/>
  <c r="E13" i="7"/>
  <c r="E12" i="7"/>
  <c r="E11" i="7"/>
  <c r="E10" i="7"/>
  <c r="E9" i="7"/>
  <c r="E8" i="7"/>
  <c r="E7" i="7"/>
  <c r="E6" i="7"/>
  <c r="E32" i="1"/>
  <c r="E16" i="1"/>
  <c r="E15" i="1"/>
  <c r="E11" i="1"/>
  <c r="E29" i="1"/>
  <c r="E14" i="1"/>
  <c r="E13" i="1"/>
  <c r="E24" i="1"/>
  <c r="E9" i="1"/>
  <c r="D38" i="1"/>
  <c r="E38" i="1"/>
  <c r="D39" i="1"/>
  <c r="E39" i="1"/>
  <c r="E37" i="1"/>
  <c r="E28" i="1"/>
  <c r="E10" i="1"/>
  <c r="E7" i="1"/>
  <c r="E8" i="1"/>
  <c r="E6" i="1"/>
  <c r="E12" i="1"/>
  <c r="E42" i="1"/>
  <c r="E22" i="1"/>
  <c r="E23" i="1"/>
  <c r="E25" i="1"/>
  <c r="E26" i="1"/>
  <c r="E27" i="1"/>
  <c r="E30" i="1"/>
  <c r="E31" i="1"/>
  <c r="E34" i="12"/>
  <c r="E18" i="12"/>
  <c r="B24" i="10"/>
  <c r="E45" i="10"/>
  <c r="E24" i="10"/>
  <c r="E25" i="10"/>
  <c r="B17" i="1"/>
  <c r="E17" i="1"/>
  <c r="E18" i="1"/>
  <c r="E33" i="1"/>
  <c r="E33" i="7"/>
  <c r="B17" i="7"/>
  <c r="E17" i="7"/>
  <c r="E18" i="7"/>
  <c r="I9" i="10"/>
  <c r="I17" i="10"/>
  <c r="J10" i="10"/>
  <c r="J18" i="10"/>
  <c r="E53" i="10"/>
  <c r="K8" i="10"/>
  <c r="K16" i="10"/>
  <c r="J8" i="10"/>
  <c r="J16" i="10"/>
  <c r="K9" i="10"/>
  <c r="K17" i="10"/>
  <c r="I8" i="10"/>
  <c r="I16" i="10"/>
  <c r="K10" i="10"/>
  <c r="K18" i="10"/>
  <c r="I10" i="10"/>
  <c r="I18" i="10"/>
  <c r="J9" i="10"/>
  <c r="J17" i="10"/>
  <c r="I9" i="7"/>
  <c r="I17" i="7"/>
  <c r="J9" i="7"/>
  <c r="J17" i="7"/>
  <c r="E41" i="7"/>
  <c r="K8" i="7"/>
  <c r="K16" i="7"/>
  <c r="J8" i="7"/>
  <c r="J16" i="7"/>
  <c r="J10" i="7"/>
  <c r="J18" i="7"/>
  <c r="I10" i="7"/>
  <c r="I18" i="7"/>
  <c r="K9" i="7"/>
  <c r="K17" i="7"/>
  <c r="I8" i="7"/>
  <c r="I16" i="7"/>
  <c r="K10" i="7"/>
  <c r="K18" i="7"/>
  <c r="J10" i="1"/>
  <c r="J18" i="1"/>
  <c r="K8" i="1"/>
  <c r="K16" i="1"/>
  <c r="E41" i="1"/>
  <c r="I8" i="1"/>
  <c r="I16" i="1"/>
  <c r="J8" i="1"/>
  <c r="J16" i="1"/>
  <c r="K10" i="1"/>
  <c r="K18" i="1"/>
  <c r="I10" i="1"/>
  <c r="I18" i="1"/>
  <c r="I9" i="1"/>
  <c r="I17" i="1"/>
  <c r="K9" i="1"/>
  <c r="K17" i="1"/>
  <c r="J9" i="1"/>
  <c r="J17" i="1"/>
  <c r="I24" i="10"/>
  <c r="I23" i="10"/>
  <c r="I22" i="10"/>
  <c r="E55" i="10"/>
  <c r="I24" i="7"/>
  <c r="I23" i="7"/>
  <c r="I22" i="7"/>
  <c r="E43" i="7"/>
  <c r="E43" i="1"/>
  <c r="I24" i="1"/>
  <c r="I23" i="1"/>
  <c r="I22" i="1"/>
  <c r="I9" i="12"/>
  <c r="I17" i="12"/>
  <c r="J8" i="12"/>
  <c r="J16" i="12"/>
  <c r="I8" i="12"/>
  <c r="I16" i="12"/>
  <c r="I10" i="12"/>
  <c r="I18" i="12"/>
  <c r="J10" i="12"/>
  <c r="J18" i="12"/>
  <c r="K9" i="12"/>
  <c r="K17" i="12"/>
  <c r="K8" i="12"/>
  <c r="K16" i="12"/>
  <c r="E42" i="12"/>
  <c r="J9" i="12"/>
  <c r="J17" i="12"/>
  <c r="K10" i="12"/>
  <c r="K18" i="12"/>
  <c r="I23" i="12"/>
  <c r="I24" i="12"/>
  <c r="I22" i="12"/>
  <c r="E44" i="12"/>
  <c r="E46" i="13" l="1"/>
  <c r="E24" i="13"/>
  <c r="E25" i="13" s="1"/>
  <c r="J8" i="13" s="1"/>
  <c r="J16" i="13" s="1"/>
  <c r="B24" i="11"/>
  <c r="E24" i="11" s="1"/>
  <c r="E25" i="11" s="1"/>
  <c r="K9" i="13" l="1"/>
  <c r="K17" i="13" s="1"/>
  <c r="K10" i="13"/>
  <c r="K18" i="13" s="1"/>
  <c r="J10" i="13"/>
  <c r="J18" i="13" s="1"/>
  <c r="I10" i="13"/>
  <c r="I18" i="13" s="1"/>
  <c r="I8" i="13"/>
  <c r="I16" i="13" s="1"/>
  <c r="J9" i="13"/>
  <c r="J17" i="13" s="1"/>
  <c r="I9" i="13"/>
  <c r="I17" i="13" s="1"/>
  <c r="K8" i="13"/>
  <c r="K16" i="13" s="1"/>
  <c r="E54" i="13"/>
  <c r="E56" i="13" s="1"/>
  <c r="K10" i="11"/>
  <c r="K18" i="11" s="1"/>
  <c r="I9" i="11"/>
  <c r="I17" i="11" s="1"/>
  <c r="K9" i="11"/>
  <c r="K17" i="11" s="1"/>
  <c r="I10" i="11"/>
  <c r="I18" i="11" s="1"/>
  <c r="J9" i="11"/>
  <c r="J17" i="11" s="1"/>
  <c r="E53" i="11"/>
  <c r="K8" i="11"/>
  <c r="K16" i="11" s="1"/>
  <c r="J8" i="11"/>
  <c r="J16" i="11" s="1"/>
  <c r="I8" i="11"/>
  <c r="I16" i="11" s="1"/>
  <c r="J10" i="11"/>
  <c r="J18" i="11" s="1"/>
  <c r="I22" i="13" l="1"/>
  <c r="I23" i="13"/>
  <c r="I24" i="13"/>
  <c r="I23" i="11"/>
  <c r="I22" i="11"/>
  <c r="I24" i="11"/>
  <c r="E55" i="11"/>
</calcChain>
</file>

<file path=xl/sharedStrings.xml><?xml version="1.0" encoding="utf-8"?>
<sst xmlns="http://schemas.openxmlformats.org/spreadsheetml/2006/main" count="628" uniqueCount="72">
  <si>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</si>
  <si>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</si>
  <si>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</si>
  <si>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</si>
  <si>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</si>
  <si>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</si>
  <si>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</si>
  <si>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</si>
  <si>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Price Assumptions ($/ear)</t>
  </si>
  <si>
    <t>Nitrogen</t>
  </si>
  <si>
    <t>lbs</t>
  </si>
  <si>
    <t>High</t>
  </si>
  <si>
    <t>Average</t>
  </si>
  <si>
    <t>Low</t>
  </si>
  <si>
    <t>Phosphorous</t>
  </si>
  <si>
    <t>Yield Assumptions (ears/A)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</si>
  <si>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</si>
  <si>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</si>
  <si>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</si>
  <si>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</si>
  <si>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</si>
  <si>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</si>
  <si>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</si>
  <si>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thousand</t>
  </si>
  <si>
    <t>qt</t>
  </si>
  <si>
    <t>oz</t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</si>
  <si>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</si>
  <si>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</si>
  <si>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</si>
  <si>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</si>
  <si>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</si>
  <si>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r>
      <t>Applying Chemicals</t>
    </r>
    <r>
      <rPr>
        <b/>
        <sz val="10"/>
        <rFont val="Calibri"/>
        <family val="2"/>
      </rPr>
      <t xml:space="preserve"> Aerial</t>
    </r>
  </si>
  <si>
    <t>Tillage (Chisel)</t>
  </si>
  <si>
    <t>acre</t>
  </si>
  <si>
    <t>Disk &amp; Harrowing</t>
  </si>
  <si>
    <t>Planting</t>
  </si>
  <si>
    <t>Side-dress</t>
  </si>
  <si>
    <t>Cultivating</t>
  </si>
  <si>
    <t>acre inch</t>
  </si>
  <si>
    <t>Total Fixed Costs</t>
  </si>
  <si>
    <t>Yield Dependent Costs</t>
  </si>
  <si>
    <t>crate</t>
  </si>
  <si>
    <t>Use accompanying irrigation cost calculator to determine your irrigation costs.</t>
  </si>
  <si>
    <t xml:space="preserve">Sulfur </t>
  </si>
  <si>
    <t>Seed</t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</si>
  <si>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</si>
  <si>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</si>
  <si>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</si>
  <si>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Irrigation (operating costs)</t>
    </r>
    <r>
      <rPr>
        <vertAlign val="superscript"/>
        <sz val="10"/>
        <rFont val="Calibri"/>
        <family val="2"/>
      </rPr>
      <t>2</t>
    </r>
  </si>
  <si>
    <r>
      <t>Irrigation (fixed costs)</t>
    </r>
    <r>
      <rPr>
        <vertAlign val="superscript"/>
        <sz val="10"/>
        <rFont val="Calibri"/>
        <family val="2"/>
      </rPr>
      <t>2</t>
    </r>
  </si>
  <si>
    <r>
      <t>Harvest &amp; Packing Costs at Excellent Yield</t>
    </r>
    <r>
      <rPr>
        <vertAlign val="superscript"/>
        <sz val="10"/>
        <rFont val="Calibri"/>
        <family val="2"/>
      </rPr>
      <t>3</t>
    </r>
  </si>
  <si>
    <r>
      <t>Harvest and Packing Costs at Expected Yield</t>
    </r>
    <r>
      <rPr>
        <vertAlign val="superscript"/>
        <sz val="10"/>
        <rFont val="Calibri"/>
        <family val="2"/>
      </rPr>
      <t>3</t>
    </r>
  </si>
  <si>
    <r>
      <t>Harvest and Packing Costs at Poor Yield</t>
    </r>
    <r>
      <rPr>
        <vertAlign val="superscript"/>
        <sz val="10"/>
        <rFont val="Calibri"/>
        <family val="2"/>
      </rPr>
      <t>3</t>
    </r>
  </si>
  <si>
    <t>acre year</t>
  </si>
  <si>
    <t>Herbicide - Bicep II Magnum</t>
  </si>
  <si>
    <t>Insecticde - Baythroid XL</t>
  </si>
  <si>
    <t>Insecticde - Beseige</t>
  </si>
  <si>
    <t>Insecticde - Lannate</t>
  </si>
  <si>
    <t>pt</t>
  </si>
  <si>
    <t>Price Assumptions ($/ton)</t>
  </si>
  <si>
    <t xml:space="preserve">Breakeven Price at Different </t>
  </si>
  <si>
    <t>Land Charge</t>
  </si>
  <si>
    <t>SWEET CORN - FRESH MARKET - HAND HARVESTED</t>
  </si>
  <si>
    <t>Total Costs</t>
  </si>
  <si>
    <t>Expected Gross Revenue at Average Price</t>
  </si>
  <si>
    <t>Net Returns</t>
  </si>
  <si>
    <t>Profit or Loss Per Ear On Example Costs</t>
  </si>
  <si>
    <r>
      <t>3 </t>
    </r>
    <r>
      <rPr>
        <sz val="10"/>
        <rFont val="Calibri"/>
        <family val="2"/>
      </rPr>
      <t>Assumes 5 dozen (60) ears per crate. Includes $3.00 for crate and $2.00 for harvest and packing labor.</t>
    </r>
  </si>
  <si>
    <t>University of Delaware Cooperative Extension Vegetable Crop Budget-2025</t>
  </si>
  <si>
    <t>SWEET CORN - FRESH MARKET - MECHANICALLY HARVESTED</t>
  </si>
  <si>
    <t>Harvester</t>
  </si>
  <si>
    <r>
      <t>3 </t>
    </r>
    <r>
      <rPr>
        <sz val="10"/>
        <rFont val="Calibri"/>
        <family val="2"/>
      </rPr>
      <t>Assumes 5 dozen (60) ears per crate. Includes $3.00 for crate and $0.50 for packing labor.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</si>
</sst>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7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164" fontId="3" fillId="0" borderId="0" xfId="0" applyNumberFormat="1" applyFont="1"/>
    <xf numFmtId="0" fontId="6" fillId="0" borderId="0" xfId="0" applyFont="1" applyAlignment="1">
      <alignment horizontal="right"/>
    </xf>
    <xf numFmtId="0" fontId="9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6" fillId="4" borderId="3" xfId="0" applyFont="1" applyFill="1" applyBorder="1"/>
    <xf numFmtId="0" fontId="10" fillId="2" borderId="4" xfId="0" applyFont="1" applyFill="1" applyBorder="1"/>
    <xf numFmtId="0" fontId="9" fillId="2" borderId="5" xfId="0" applyFont="1" applyFill="1" applyBorder="1"/>
    <xf numFmtId="0" fontId="6" fillId="0" borderId="0" xfId="0" applyFont="1"/>
    <xf numFmtId="0" fontId="3" fillId="0" borderId="6" xfId="0" applyFont="1" applyBorder="1"/>
    <xf numFmtId="164" fontId="3" fillId="0" borderId="7" xfId="0" applyNumberFormat="1" applyFont="1" applyBorder="1" applyAlignment="1">
      <alignment horizontal="center"/>
    </xf>
    <xf numFmtId="0" fontId="7" fillId="0" borderId="6" xfId="0" applyFont="1" applyBorder="1"/>
    <xf numFmtId="164" fontId="6" fillId="5" borderId="7" xfId="0" applyNumberFormat="1" applyFont="1" applyFill="1" applyBorder="1" applyAlignment="1">
      <alignment horizontal="center"/>
    </xf>
    <xf numFmtId="0" fontId="11" fillId="0" borderId="0" xfId="0" applyFont="1"/>
    <xf numFmtId="0" fontId="6" fillId="3" borderId="3" xfId="0" applyFont="1" applyFill="1" applyBorder="1" applyAlignment="1">
      <alignment horizontal="right"/>
    </xf>
    <xf numFmtId="0" fontId="3" fillId="3" borderId="6" xfId="0" applyFont="1" applyFill="1" applyBorder="1"/>
    <xf numFmtId="164" fontId="3" fillId="3" borderId="7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0" fontId="13" fillId="0" borderId="0" xfId="0" applyFont="1"/>
    <xf numFmtId="3" fontId="3" fillId="0" borderId="1" xfId="0" applyNumberFormat="1" applyFont="1" applyBorder="1"/>
    <xf numFmtId="0" fontId="9" fillId="6" borderId="0" xfId="0" applyFont="1" applyFill="1"/>
    <xf numFmtId="164" fontId="3" fillId="0" borderId="1" xfId="0" applyNumberFormat="1" applyFont="1" applyBorder="1"/>
    <xf numFmtId="1" fontId="3" fillId="0" borderId="1" xfId="0" applyNumberFormat="1" applyFont="1" applyBorder="1"/>
    <xf numFmtId="10" fontId="3" fillId="0" borderId="1" xfId="0" applyNumberFormat="1" applyFont="1" applyBorder="1"/>
    <xf numFmtId="3" fontId="6" fillId="0" borderId="7" xfId="0" applyNumberFormat="1" applyFont="1" applyBorder="1"/>
    <xf numFmtId="8" fontId="6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6" fillId="7" borderId="2" xfId="0" applyFont="1" applyFill="1" applyBorder="1" applyAlignment="1">
      <alignment horizontal="center"/>
    </xf>
    <xf numFmtId="164" fontId="6" fillId="7" borderId="2" xfId="0" applyNumberFormat="1" applyFont="1" applyFill="1" applyBorder="1" applyAlignment="1">
      <alignment horizontal="center"/>
    </xf>
    <xf numFmtId="0" fontId="9" fillId="8" borderId="5" xfId="0" applyFont="1" applyFill="1" applyBorder="1"/>
    <xf numFmtId="0" fontId="9" fillId="8" borderId="0" xfId="0" applyFont="1" applyFill="1"/>
    <xf numFmtId="8" fontId="6" fillId="7" borderId="8" xfId="0" applyNumberFormat="1" applyFont="1" applyFill="1" applyBorder="1" applyAlignment="1">
      <alignment horizontal="center"/>
    </xf>
    <xf numFmtId="164" fontId="6" fillId="7" borderId="8" xfId="0" applyNumberFormat="1" applyFont="1" applyFill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/>
    <xf numFmtId="0" fontId="16" fillId="8" borderId="0" xfId="0" applyFont="1" applyFill="1"/>
    <xf numFmtId="164" fontId="3" fillId="8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164" fontId="5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164" fontId="6" fillId="0" borderId="0" xfId="0" applyNumberFormat="1" applyFont="1" applyFill="1" applyAlignment="1">
      <alignment horizontal="center"/>
    </xf>
    <xf numFmtId="164" fontId="3" fillId="9" borderId="1" xfId="0" applyNumberFormat="1" applyFont="1" applyFill="1" applyBorder="1"/>
    <xf numFmtId="0" fontId="3" fillId="9" borderId="1" xfId="0" applyFont="1" applyFill="1" applyBorder="1"/>
    <xf numFmtId="1" fontId="3" fillId="9" borderId="1" xfId="0" applyNumberFormat="1" applyFont="1" applyFill="1" applyBorder="1"/>
    <xf numFmtId="10" fontId="3" fillId="9" borderId="1" xfId="0" applyNumberFormat="1" applyFont="1" applyFill="1" applyBorder="1"/>
    <xf numFmtId="164" fontId="3" fillId="9" borderId="1" xfId="0" applyNumberFormat="1" applyFont="1" applyFill="1" applyBorder="1" applyAlignment="1">
      <alignment horizontal="center"/>
    </xf>
    <xf numFmtId="8" fontId="6" fillId="9" borderId="8" xfId="0" applyNumberFormat="1" applyFont="1" applyFill="1" applyBorder="1" applyAlignment="1">
      <alignment horizontal="center"/>
    </xf>
    <xf numFmtId="164" fontId="6" fillId="9" borderId="8" xfId="0" applyNumberFormat="1" applyFont="1" applyFill="1" applyBorder="1" applyAlignment="1">
      <alignment horizontal="center"/>
    </xf>
    <xf numFmtId="3" fontId="6" fillId="9" borderId="7" xfId="0" applyNumberFormat="1" applyFont="1" applyFill="1" applyBorder="1"/>
    <xf numFmtId="0" fontId="6" fillId="9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workbookViewId="0">
      <selection activeCell="E40" sqref="E40"/>
    </sheetView>
  </sheetViews>
  <sheetFormatPr defaultColWidth="9.140625" defaultRowHeight="12.75" x14ac:dyDescent="0.2"/>
  <cols>
    <col min="1" max="1" width="36.855468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60" customWidth="1"/>
    <col min="7" max="7" width="11.42578125" style="1" customWidth="1"/>
    <col min="8" max="8" width="13.42578125" style="1" customWidth="1"/>
    <col min="9" max="9" width="13.42578125" style="1" bestFit="1" customWidth="1"/>
    <col min="10" max="10" width="9.140625" style="1"/>
    <col min="11" max="11" width="11.140625" style="1" customWidth="1"/>
    <col min="12" max="16384" width="9.140625" style="1"/>
  </cols>
  <sheetData>
    <row r="1" spans="1:11" ht="15.75" x14ac:dyDescent="0.25">
      <c r="A1" s="4" t="s">
        <v>62</v>
      </c>
      <c r="B1" s="5"/>
      <c r="C1" s="5"/>
      <c r="D1" s="5"/>
    </row>
    <row r="2" spans="1:11" ht="15.75" x14ac:dyDescent="0.25">
      <c r="A2" s="38" t="s">
        <v>68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2" t="s">
        <v>1</v>
      </c>
      <c r="B4" s="13"/>
      <c r="C4" s="13"/>
      <c r="D4" s="13"/>
      <c r="E4" s="14"/>
      <c r="I4" s="4" t="s">
        <v>2</v>
      </c>
      <c r="J4" s="7"/>
      <c r="K4" s="7"/>
    </row>
    <row r="5" spans="1:11" s="7" customFormat="1" x14ac:dyDescent="0.2">
      <c r="A5" s="33" t="s">
        <v>3</v>
      </c>
      <c r="B5" s="33" t="s">
        <v>4</v>
      </c>
      <c r="C5" s="33" t="s">
        <v>5</v>
      </c>
      <c r="D5" s="33" t="s">
        <v>6</v>
      </c>
      <c r="E5" s="34" t="s">
        <v>7</v>
      </c>
      <c r="F5" s="61"/>
      <c r="G5" s="1"/>
      <c r="H5" s="1"/>
      <c r="I5" s="15"/>
      <c r="J5" s="18" t="s">
        <v>8</v>
      </c>
      <c r="K5" s="22"/>
    </row>
    <row r="6" spans="1:11" x14ac:dyDescent="0.2">
      <c r="A6" s="16" t="s">
        <v>9</v>
      </c>
      <c r="B6" s="16" t="s">
        <v>10</v>
      </c>
      <c r="C6" s="41">
        <v>0.6</v>
      </c>
      <c r="D6" s="16">
        <v>175</v>
      </c>
      <c r="E6" s="17">
        <f t="shared" ref="E6:E12" si="0">(C6*D6)</f>
        <v>105</v>
      </c>
      <c r="F6" s="59"/>
      <c r="G6" s="24"/>
      <c r="H6" s="24"/>
      <c r="I6" s="19" t="s">
        <v>11</v>
      </c>
      <c r="J6" s="20" t="s">
        <v>12</v>
      </c>
      <c r="K6" s="19" t="s">
        <v>13</v>
      </c>
    </row>
    <row r="7" spans="1:11" x14ac:dyDescent="0.2">
      <c r="A7" s="16" t="s">
        <v>14</v>
      </c>
      <c r="B7" s="16" t="s">
        <v>10</v>
      </c>
      <c r="C7" s="41">
        <v>0.73</v>
      </c>
      <c r="D7" s="16">
        <v>80</v>
      </c>
      <c r="E7" s="17">
        <f t="shared" si="0"/>
        <v>58.4</v>
      </c>
      <c r="F7" s="59"/>
      <c r="G7" s="23" t="s">
        <v>15</v>
      </c>
      <c r="H7" s="40"/>
      <c r="I7" s="45">
        <v>0.25</v>
      </c>
      <c r="J7" s="46">
        <v>0.18</v>
      </c>
      <c r="K7" s="45">
        <v>0.11</v>
      </c>
    </row>
    <row r="8" spans="1:11" x14ac:dyDescent="0.2">
      <c r="A8" s="16" t="s">
        <v>16</v>
      </c>
      <c r="B8" s="16" t="s">
        <v>10</v>
      </c>
      <c r="C8" s="41">
        <v>0.34</v>
      </c>
      <c r="D8" s="16">
        <v>80</v>
      </c>
      <c r="E8" s="17">
        <f t="shared" si="0"/>
        <v>27.200000000000003</v>
      </c>
      <c r="F8" s="59"/>
      <c r="G8" s="21" t="s">
        <v>17</v>
      </c>
      <c r="H8" s="44">
        <v>20000</v>
      </c>
      <c r="I8" s="17">
        <f t="shared" ref="I8:K10" si="1">(I$7*$H8)-$E$18-$E$33-$E37</f>
        <v>2029.4771356481481</v>
      </c>
      <c r="J8" s="17">
        <f t="shared" si="1"/>
        <v>629.47713564814808</v>
      </c>
      <c r="K8" s="17">
        <f t="shared" si="1"/>
        <v>-770.52286435185192</v>
      </c>
    </row>
    <row r="9" spans="1:11" x14ac:dyDescent="0.2">
      <c r="A9" s="16" t="s">
        <v>18</v>
      </c>
      <c r="B9" s="16" t="s">
        <v>19</v>
      </c>
      <c r="C9" s="41">
        <v>50</v>
      </c>
      <c r="D9" s="16">
        <v>1</v>
      </c>
      <c r="E9" s="17">
        <f t="shared" si="0"/>
        <v>50</v>
      </c>
      <c r="F9" s="59"/>
      <c r="G9" s="21" t="s">
        <v>20</v>
      </c>
      <c r="H9" s="44">
        <v>16000</v>
      </c>
      <c r="I9" s="17">
        <f t="shared" si="1"/>
        <v>1399.8475060185185</v>
      </c>
      <c r="J9" s="17">
        <f t="shared" si="1"/>
        <v>279.84750601851852</v>
      </c>
      <c r="K9" s="17">
        <f t="shared" si="1"/>
        <v>-840.1524939814816</v>
      </c>
    </row>
    <row r="10" spans="1:11" x14ac:dyDescent="0.2">
      <c r="A10" s="16" t="s">
        <v>21</v>
      </c>
      <c r="B10" s="16" t="s">
        <v>10</v>
      </c>
      <c r="C10" s="41">
        <v>1.74</v>
      </c>
      <c r="D10" s="16">
        <v>1.5</v>
      </c>
      <c r="E10" s="17">
        <f t="shared" si="0"/>
        <v>2.61</v>
      </c>
      <c r="F10" s="59"/>
      <c r="G10" s="21" t="s">
        <v>22</v>
      </c>
      <c r="H10" s="44">
        <v>8000</v>
      </c>
      <c r="I10" s="17">
        <f t="shared" si="1"/>
        <v>140.58824675925916</v>
      </c>
      <c r="J10" s="17">
        <f t="shared" si="1"/>
        <v>-419.41175324074084</v>
      </c>
      <c r="K10" s="17">
        <f t="shared" si="1"/>
        <v>-979.41175324074084</v>
      </c>
    </row>
    <row r="11" spans="1:11" x14ac:dyDescent="0.2">
      <c r="A11" s="16" t="s">
        <v>43</v>
      </c>
      <c r="B11" s="16" t="s">
        <v>10</v>
      </c>
      <c r="C11" s="41">
        <v>0.65</v>
      </c>
      <c r="D11" s="16">
        <v>20</v>
      </c>
      <c r="E11" s="17">
        <f t="shared" si="0"/>
        <v>13</v>
      </c>
      <c r="F11" s="59"/>
      <c r="G11" s="11"/>
      <c r="H11" s="10"/>
      <c r="I11" s="47"/>
    </row>
    <row r="12" spans="1:11" ht="15.75" x14ac:dyDescent="0.25">
      <c r="A12" s="16" t="s">
        <v>44</v>
      </c>
      <c r="B12" s="16" t="s">
        <v>23</v>
      </c>
      <c r="C12" s="41">
        <v>18.149999999999999</v>
      </c>
      <c r="D12" s="16">
        <v>18.25</v>
      </c>
      <c r="E12" s="17">
        <f t="shared" si="0"/>
        <v>331.23749999999995</v>
      </c>
      <c r="F12" s="59"/>
      <c r="G12"/>
      <c r="H12" s="48" t="s">
        <v>66</v>
      </c>
      <c r="I12"/>
      <c r="J12"/>
      <c r="K12"/>
    </row>
    <row r="13" spans="1:11" x14ac:dyDescent="0.2">
      <c r="A13" s="16" t="s">
        <v>54</v>
      </c>
      <c r="B13" s="16" t="s">
        <v>24</v>
      </c>
      <c r="C13" s="41">
        <v>8</v>
      </c>
      <c r="D13" s="16">
        <v>1.3</v>
      </c>
      <c r="E13" s="17">
        <f>(C13*D13)</f>
        <v>10.4</v>
      </c>
      <c r="F13" s="59"/>
      <c r="I13" s="15"/>
      <c r="J13" s="18" t="s">
        <v>8</v>
      </c>
      <c r="K13" s="22"/>
    </row>
    <row r="14" spans="1:11" x14ac:dyDescent="0.2">
      <c r="A14" s="16" t="s">
        <v>55</v>
      </c>
      <c r="B14" s="16" t="s">
        <v>25</v>
      </c>
      <c r="C14" s="41">
        <v>1.46</v>
      </c>
      <c r="D14" s="16">
        <v>8.5</v>
      </c>
      <c r="E14" s="17">
        <f>(C14*D14)</f>
        <v>12.41</v>
      </c>
      <c r="F14" s="59"/>
      <c r="G14"/>
      <c r="H14"/>
      <c r="I14" s="49" t="s">
        <v>11</v>
      </c>
      <c r="J14" s="50" t="s">
        <v>12</v>
      </c>
      <c r="K14" s="49" t="s">
        <v>13</v>
      </c>
    </row>
    <row r="15" spans="1:11" x14ac:dyDescent="0.2">
      <c r="A15" s="16" t="s">
        <v>56</v>
      </c>
      <c r="B15" s="16" t="s">
        <v>25</v>
      </c>
      <c r="C15" s="41">
        <v>1.95</v>
      </c>
      <c r="D15" s="16">
        <v>30</v>
      </c>
      <c r="E15" s="17">
        <f>(C15*D15)</f>
        <v>58.5</v>
      </c>
      <c r="F15" s="59"/>
      <c r="G15" s="51" t="s">
        <v>15</v>
      </c>
      <c r="H15" s="52"/>
      <c r="I15" s="53">
        <v>0.25</v>
      </c>
      <c r="J15" s="54">
        <v>0.18</v>
      </c>
      <c r="K15" s="53">
        <v>0.11</v>
      </c>
    </row>
    <row r="16" spans="1:11" x14ac:dyDescent="0.2">
      <c r="A16" s="16" t="s">
        <v>57</v>
      </c>
      <c r="B16" s="16" t="s">
        <v>58</v>
      </c>
      <c r="C16" s="41">
        <v>8.4</v>
      </c>
      <c r="D16" s="16">
        <v>3</v>
      </c>
      <c r="E16" s="17">
        <f>(C16*D16)</f>
        <v>25.200000000000003</v>
      </c>
      <c r="F16" s="59"/>
      <c r="G16" s="55" t="s">
        <v>17</v>
      </c>
      <c r="H16" s="56">
        <v>20000</v>
      </c>
      <c r="I16" s="41">
        <f>I8/$H$8</f>
        <v>0.1014738567824074</v>
      </c>
      <c r="J16" s="41">
        <f>J8/$H$8</f>
        <v>3.1473856782407404E-2</v>
      </c>
      <c r="K16" s="41">
        <f>K8/$H$8</f>
        <v>-3.8526143217592596E-2</v>
      </c>
    </row>
    <row r="17" spans="1:11" ht="15" x14ac:dyDescent="0.2">
      <c r="A17" s="16" t="s">
        <v>45</v>
      </c>
      <c r="B17" s="41">
        <f>SUM(E6:E16)</f>
        <v>693.95749999999998</v>
      </c>
      <c r="C17" s="42">
        <v>6</v>
      </c>
      <c r="D17" s="43">
        <v>7.0000000000000007E-2</v>
      </c>
      <c r="E17" s="17">
        <f>B17*(C17/12)*D17</f>
        <v>24.288512500000003</v>
      </c>
      <c r="F17" s="62"/>
      <c r="G17" s="55" t="s">
        <v>20</v>
      </c>
      <c r="H17" s="56">
        <v>16000</v>
      </c>
      <c r="I17" s="41">
        <f>I9/$H$9</f>
        <v>8.7490469126157405E-2</v>
      </c>
      <c r="J17" s="41">
        <f>J9/$H$9</f>
        <v>1.7490469126157406E-2</v>
      </c>
      <c r="K17" s="41">
        <f t="shared" ref="K17" si="2">K9/$H$9</f>
        <v>-5.2509530873842601E-2</v>
      </c>
    </row>
    <row r="18" spans="1:11" x14ac:dyDescent="0.2">
      <c r="A18" s="30" t="s">
        <v>26</v>
      </c>
      <c r="B18" s="31"/>
      <c r="C18" s="31"/>
      <c r="D18" s="31"/>
      <c r="E18" s="32">
        <f>SUM(E6:E17)</f>
        <v>718.24601250000001</v>
      </c>
      <c r="F18" s="62"/>
      <c r="G18" s="55" t="s">
        <v>22</v>
      </c>
      <c r="H18" s="56">
        <v>8000</v>
      </c>
      <c r="I18" s="41">
        <f>I10/$H$10</f>
        <v>1.7573530844907394E-2</v>
      </c>
      <c r="J18" s="41">
        <f>J10/$H$10</f>
        <v>-5.2426469155092602E-2</v>
      </c>
      <c r="K18" s="41">
        <f>K10/$H$10</f>
        <v>-0.1224264691550926</v>
      </c>
    </row>
    <row r="19" spans="1:11" x14ac:dyDescent="0.2">
      <c r="A19" s="11"/>
      <c r="E19" s="10"/>
      <c r="G19"/>
      <c r="H19"/>
      <c r="I19"/>
      <c r="J19"/>
      <c r="K19"/>
    </row>
    <row r="20" spans="1:11" x14ac:dyDescent="0.2">
      <c r="A20" s="12" t="s">
        <v>27</v>
      </c>
      <c r="B20" s="15"/>
      <c r="C20" s="15"/>
      <c r="D20" s="15"/>
      <c r="E20" s="15"/>
      <c r="F20" s="61"/>
      <c r="G20" s="57" t="s">
        <v>60</v>
      </c>
      <c r="H20" s="52"/>
      <c r="I20" s="52"/>
      <c r="J20"/>
      <c r="K20"/>
    </row>
    <row r="21" spans="1:11" x14ac:dyDescent="0.2">
      <c r="A21" s="33" t="s">
        <v>3</v>
      </c>
      <c r="B21" s="33" t="s">
        <v>4</v>
      </c>
      <c r="C21" s="33" t="s">
        <v>5</v>
      </c>
      <c r="D21" s="33" t="s">
        <v>6</v>
      </c>
      <c r="E21" s="34" t="s">
        <v>7</v>
      </c>
      <c r="F21" s="59"/>
      <c r="G21" s="51" t="s">
        <v>15</v>
      </c>
      <c r="H21" s="52"/>
      <c r="I21" s="58"/>
      <c r="J21"/>
      <c r="K21" s="10"/>
    </row>
    <row r="22" spans="1:11" x14ac:dyDescent="0.2">
      <c r="A22" s="16" t="s">
        <v>28</v>
      </c>
      <c r="B22" s="16" t="s">
        <v>29</v>
      </c>
      <c r="C22" s="41">
        <v>9.93</v>
      </c>
      <c r="D22" s="16">
        <v>1</v>
      </c>
      <c r="E22" s="17">
        <f>C22*D22</f>
        <v>9.93</v>
      </c>
      <c r="F22" s="59"/>
      <c r="G22" s="55" t="s">
        <v>17</v>
      </c>
      <c r="H22" s="56">
        <v>20000</v>
      </c>
      <c r="I22" s="41">
        <f>$E$41/H22</f>
        <v>0.13000762469907409</v>
      </c>
      <c r="J22"/>
      <c r="K22" s="10"/>
    </row>
    <row r="23" spans="1:11" x14ac:dyDescent="0.2">
      <c r="A23" s="16" t="s">
        <v>30</v>
      </c>
      <c r="B23" s="16" t="s">
        <v>29</v>
      </c>
      <c r="C23" s="41">
        <v>10.98</v>
      </c>
      <c r="D23" s="16">
        <v>5</v>
      </c>
      <c r="E23" s="17">
        <f t="shared" ref="E23:E31" si="3">C23*D23</f>
        <v>54.900000000000006</v>
      </c>
      <c r="F23" s="59"/>
      <c r="G23" s="55" t="s">
        <v>20</v>
      </c>
      <c r="H23" s="56">
        <v>16000</v>
      </c>
      <c r="I23" s="41">
        <f>$E$41/H23</f>
        <v>0.16250953087384259</v>
      </c>
      <c r="K23" s="10"/>
    </row>
    <row r="24" spans="1:11" x14ac:dyDescent="0.2">
      <c r="A24" s="16" t="s">
        <v>31</v>
      </c>
      <c r="B24" s="16" t="s">
        <v>29</v>
      </c>
      <c r="C24" s="41">
        <v>18.850000000000001</v>
      </c>
      <c r="D24" s="16">
        <v>0</v>
      </c>
      <c r="E24" s="17">
        <f>C24*D24</f>
        <v>0</v>
      </c>
      <c r="F24" s="59"/>
      <c r="G24" s="55" t="s">
        <v>22</v>
      </c>
      <c r="H24" s="56">
        <v>8000</v>
      </c>
      <c r="I24" s="41">
        <f>$E$41/H24</f>
        <v>0.32501906174768519</v>
      </c>
      <c r="K24" s="10"/>
    </row>
    <row r="25" spans="1:11" x14ac:dyDescent="0.2">
      <c r="A25" s="16" t="s">
        <v>32</v>
      </c>
      <c r="B25" s="16" t="s">
        <v>33</v>
      </c>
      <c r="C25" s="41">
        <v>25.65</v>
      </c>
      <c r="D25" s="16">
        <v>1</v>
      </c>
      <c r="E25" s="17">
        <f t="shared" si="3"/>
        <v>25.65</v>
      </c>
      <c r="F25" s="59"/>
    </row>
    <row r="26" spans="1:11" x14ac:dyDescent="0.2">
      <c r="A26" s="16" t="s">
        <v>34</v>
      </c>
      <c r="B26" s="16" t="s">
        <v>33</v>
      </c>
      <c r="C26" s="41">
        <v>21.39</v>
      </c>
      <c r="D26" s="16">
        <v>1</v>
      </c>
      <c r="E26" s="17">
        <f t="shared" si="3"/>
        <v>21.39</v>
      </c>
      <c r="F26" s="59"/>
    </row>
    <row r="27" spans="1:11" x14ac:dyDescent="0.2">
      <c r="A27" s="16" t="s">
        <v>35</v>
      </c>
      <c r="B27" s="16" t="s">
        <v>33</v>
      </c>
      <c r="C27" s="41">
        <v>29.55</v>
      </c>
      <c r="D27" s="16">
        <v>1</v>
      </c>
      <c r="E27" s="17">
        <f t="shared" si="3"/>
        <v>29.55</v>
      </c>
      <c r="F27" s="59"/>
    </row>
    <row r="28" spans="1:11" x14ac:dyDescent="0.2">
      <c r="A28" s="16" t="s">
        <v>36</v>
      </c>
      <c r="B28" s="16" t="s">
        <v>33</v>
      </c>
      <c r="C28" s="41">
        <v>11.58</v>
      </c>
      <c r="D28" s="16">
        <v>1</v>
      </c>
      <c r="E28" s="17">
        <f t="shared" si="3"/>
        <v>11.58</v>
      </c>
      <c r="F28" s="59"/>
    </row>
    <row r="29" spans="1:11" x14ac:dyDescent="0.2">
      <c r="A29" s="16" t="s">
        <v>37</v>
      </c>
      <c r="B29" s="16" t="s">
        <v>33</v>
      </c>
      <c r="C29" s="41">
        <v>22.34</v>
      </c>
      <c r="D29" s="16">
        <v>1</v>
      </c>
      <c r="E29" s="17">
        <f t="shared" si="3"/>
        <v>22.34</v>
      </c>
      <c r="F29" s="59"/>
    </row>
    <row r="30" spans="1:11" ht="15" x14ac:dyDescent="0.2">
      <c r="A30" s="16" t="s">
        <v>49</v>
      </c>
      <c r="B30" s="16" t="s">
        <v>53</v>
      </c>
      <c r="C30" s="41">
        <v>105.13</v>
      </c>
      <c r="D30" s="16">
        <v>0.5</v>
      </c>
      <c r="E30" s="17">
        <f t="shared" si="3"/>
        <v>52.564999999999998</v>
      </c>
      <c r="F30" s="59"/>
    </row>
    <row r="31" spans="1:11" ht="15" x14ac:dyDescent="0.2">
      <c r="A31" s="16" t="s">
        <v>48</v>
      </c>
      <c r="B31" s="16" t="s">
        <v>38</v>
      </c>
      <c r="C31" s="41">
        <v>5.63</v>
      </c>
      <c r="D31" s="16">
        <v>4</v>
      </c>
      <c r="E31" s="17">
        <f t="shared" si="3"/>
        <v>22.52</v>
      </c>
      <c r="F31" s="59"/>
    </row>
    <row r="32" spans="1:11" x14ac:dyDescent="0.2">
      <c r="A32" s="16" t="s">
        <v>61</v>
      </c>
      <c r="B32" s="16" t="s">
        <v>33</v>
      </c>
      <c r="C32" s="41">
        <v>150</v>
      </c>
      <c r="D32" s="16">
        <v>1</v>
      </c>
      <c r="E32" s="17">
        <f t="shared" ref="E32" si="4">C32*D32</f>
        <v>150</v>
      </c>
      <c r="F32" s="59"/>
    </row>
    <row r="33" spans="1:12" x14ac:dyDescent="0.2">
      <c r="A33" s="30" t="s">
        <v>39</v>
      </c>
      <c r="B33" s="31"/>
      <c r="C33" s="31"/>
      <c r="D33" s="31"/>
      <c r="E33" s="32">
        <f>SUM(E22:E32)</f>
        <v>400.42500000000007</v>
      </c>
      <c r="F33" s="59"/>
      <c r="G33" s="9"/>
      <c r="H33" s="9"/>
      <c r="I33" s="9"/>
      <c r="J33" s="9"/>
      <c r="K33" s="9"/>
      <c r="L33" s="9"/>
    </row>
    <row r="34" spans="1:12" x14ac:dyDescent="0.2">
      <c r="A34" s="11"/>
      <c r="E34" s="10"/>
      <c r="F34" s="59"/>
      <c r="G34" s="9"/>
      <c r="H34" s="9"/>
      <c r="I34" s="9"/>
      <c r="J34" s="9"/>
      <c r="K34" s="9"/>
      <c r="L34" s="9"/>
    </row>
    <row r="35" spans="1:12" x14ac:dyDescent="0.2">
      <c r="A35" s="12" t="s">
        <v>40</v>
      </c>
      <c r="B35" s="15"/>
      <c r="C35" s="15"/>
      <c r="D35" s="15"/>
      <c r="E35" s="15"/>
      <c r="F35" s="59"/>
      <c r="L35" s="9"/>
    </row>
    <row r="36" spans="1:12" x14ac:dyDescent="0.2">
      <c r="A36" s="33" t="s">
        <v>3</v>
      </c>
      <c r="B36" s="33" t="s">
        <v>4</v>
      </c>
      <c r="C36" s="33" t="s">
        <v>5</v>
      </c>
      <c r="D36" s="33" t="s">
        <v>6</v>
      </c>
      <c r="E36" s="34" t="s">
        <v>7</v>
      </c>
      <c r="F36" s="59"/>
      <c r="L36" s="9"/>
    </row>
    <row r="37" spans="1:12" ht="15" x14ac:dyDescent="0.2">
      <c r="A37" s="16" t="s">
        <v>50</v>
      </c>
      <c r="B37" s="16" t="s">
        <v>41</v>
      </c>
      <c r="C37" s="41">
        <v>5</v>
      </c>
      <c r="D37" s="39">
        <f>H8/54</f>
        <v>370.37037037037038</v>
      </c>
      <c r="E37" s="17">
        <f>C37*D37</f>
        <v>1851.851851851852</v>
      </c>
      <c r="F37" s="63"/>
      <c r="L37" s="9"/>
    </row>
    <row r="38" spans="1:12" ht="15" x14ac:dyDescent="0.2">
      <c r="A38" s="16" t="s">
        <v>51</v>
      </c>
      <c r="B38" s="16" t="s">
        <v>41</v>
      </c>
      <c r="C38" s="41">
        <v>5</v>
      </c>
      <c r="D38" s="39">
        <f>H9/54</f>
        <v>296.2962962962963</v>
      </c>
      <c r="E38" s="17">
        <f>C38*D38</f>
        <v>1481.4814814814815</v>
      </c>
      <c r="L38" s="9"/>
    </row>
    <row r="39" spans="1:12" ht="15" x14ac:dyDescent="0.2">
      <c r="A39" s="16" t="s">
        <v>52</v>
      </c>
      <c r="B39" s="16" t="s">
        <v>41</v>
      </c>
      <c r="C39" s="41">
        <v>5</v>
      </c>
      <c r="D39" s="39">
        <f>H10/54</f>
        <v>148.14814814814815</v>
      </c>
      <c r="E39" s="17">
        <f>C39*D39</f>
        <v>740.74074074074076</v>
      </c>
      <c r="L39" s="9"/>
    </row>
    <row r="40" spans="1:12" x14ac:dyDescent="0.2">
      <c r="E40" s="8"/>
      <c r="L40" s="9"/>
    </row>
    <row r="41" spans="1:12" x14ac:dyDescent="0.2">
      <c r="A41" s="35" t="s">
        <v>63</v>
      </c>
      <c r="B41" s="36"/>
      <c r="C41" s="25"/>
      <c r="D41" s="25"/>
      <c r="E41" s="26">
        <f>E18+E33+E38</f>
        <v>2600.1524939814817</v>
      </c>
      <c r="L41" s="9"/>
    </row>
    <row r="42" spans="1:12" x14ac:dyDescent="0.2">
      <c r="A42" s="35" t="s">
        <v>64</v>
      </c>
      <c r="B42" s="36"/>
      <c r="C42" s="25"/>
      <c r="D42" s="25"/>
      <c r="E42" s="26">
        <f>(J7*H9)</f>
        <v>2880</v>
      </c>
      <c r="L42" s="9"/>
    </row>
    <row r="43" spans="1:12" x14ac:dyDescent="0.2">
      <c r="A43" s="35" t="s">
        <v>65</v>
      </c>
      <c r="B43" s="37"/>
      <c r="C43" s="27"/>
      <c r="D43" s="27"/>
      <c r="E43" s="28">
        <f>SUM(E42-E41)</f>
        <v>279.84750601851829</v>
      </c>
      <c r="L43" s="9"/>
    </row>
    <row r="44" spans="1:12" x14ac:dyDescent="0.2">
      <c r="L44" s="9"/>
    </row>
    <row r="45" spans="1:12" ht="15" x14ac:dyDescent="0.2">
      <c r="A45" s="29" t="s">
        <v>46</v>
      </c>
      <c r="L45" s="9"/>
    </row>
    <row r="46" spans="1:12" x14ac:dyDescent="0.2">
      <c r="L46" s="9"/>
    </row>
    <row r="47" spans="1:12" ht="15" x14ac:dyDescent="0.2">
      <c r="A47" s="29" t="s">
        <v>47</v>
      </c>
      <c r="B47" s="2"/>
      <c r="C47" s="2"/>
      <c r="D47" s="2"/>
      <c r="E47" s="3"/>
    </row>
    <row r="48" spans="1:12" x14ac:dyDescent="0.2">
      <c r="A48" s="1" t="s">
        <v>42</v>
      </c>
    </row>
    <row r="50" spans="1:1" ht="15" x14ac:dyDescent="0.2">
      <c r="A50" s="29" t="s">
        <v>67</v>
      </c>
    </row>
  </sheetData>
  <phoneticPr fontId="1" type="noConversion"/>
  <pageMargins left="0.75" right="0.75" top="1" bottom="1" header="0.5" footer="0.5"/>
  <pageSetup scale="71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F6BD-A6B5-4BF7-B56E-AE8BA4D8B2A0}">
  <sheetPr>
    <pageSetUpPr fitToPage="1"/>
  </sheetPr>
  <dimension ref="A1:L62"/>
  <sheetViews>
    <sheetView workbookViewId="0">
      <selection activeCell="A41" sqref="A41"/>
    </sheetView>
  </sheetViews>
  <sheetFormatPr defaultColWidth="9.140625" defaultRowHeight="12.75" x14ac:dyDescent="0.2"/>
  <cols>
    <col min="1" max="1" width="36.855468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60" customWidth="1"/>
    <col min="7" max="7" width="11.42578125" style="1" customWidth="1"/>
    <col min="8" max="8" width="13.42578125" style="1" customWidth="1"/>
    <col min="9" max="9" width="13.42578125" style="1" bestFit="1" customWidth="1"/>
    <col min="10" max="10" width="9.140625" style="1"/>
    <col min="11" max="11" width="11.140625" style="1" customWidth="1"/>
    <col min="12" max="16384" width="9.140625" style="1"/>
  </cols>
  <sheetData>
    <row r="1" spans="1:11" ht="15.75" x14ac:dyDescent="0.25">
      <c r="A1" s="4" t="s">
        <v>62</v>
      </c>
      <c r="B1" s="5"/>
      <c r="C1" s="5"/>
      <c r="D1" s="5"/>
    </row>
    <row r="2" spans="1:11" ht="15.75" x14ac:dyDescent="0.25">
      <c r="A2" s="38" t="s">
        <v>68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2" t="s">
        <v>1</v>
      </c>
      <c r="B4" s="13"/>
      <c r="C4" s="13"/>
      <c r="D4" s="13"/>
      <c r="E4" s="14"/>
      <c r="I4" s="4" t="s">
        <v>2</v>
      </c>
      <c r="J4" s="7"/>
      <c r="K4" s="7"/>
    </row>
    <row r="5" spans="1:11" s="7" customFormat="1" x14ac:dyDescent="0.2">
      <c r="A5" s="33" t="s">
        <v>3</v>
      </c>
      <c r="B5" s="33" t="s">
        <v>4</v>
      </c>
      <c r="C5" s="33" t="s">
        <v>5</v>
      </c>
      <c r="D5" s="33" t="s">
        <v>6</v>
      </c>
      <c r="E5" s="34" t="s">
        <v>7</v>
      </c>
      <c r="F5" s="61"/>
      <c r="G5" s="1"/>
      <c r="H5" s="1"/>
      <c r="I5" s="15"/>
      <c r="J5" s="18" t="s">
        <v>8</v>
      </c>
      <c r="K5" s="22"/>
    </row>
    <row r="6" spans="1:11" x14ac:dyDescent="0.2">
      <c r="A6" s="16" t="s">
        <v>9</v>
      </c>
      <c r="B6" s="16" t="s">
        <v>10</v>
      </c>
      <c r="C6" s="64">
        <v>0.6</v>
      </c>
      <c r="D6" s="65">
        <v>175</v>
      </c>
      <c r="E6" s="17">
        <f t="shared" ref="E6:E12" si="0">(C6*D6)</f>
        <v>105</v>
      </c>
      <c r="F6" s="59"/>
      <c r="G6" s="24"/>
      <c r="H6" s="24"/>
      <c r="I6" s="19" t="s">
        <v>11</v>
      </c>
      <c r="J6" s="20" t="s">
        <v>12</v>
      </c>
      <c r="K6" s="19" t="s">
        <v>13</v>
      </c>
    </row>
    <row r="7" spans="1:11" x14ac:dyDescent="0.2">
      <c r="A7" s="16" t="s">
        <v>14</v>
      </c>
      <c r="B7" s="16" t="s">
        <v>10</v>
      </c>
      <c r="C7" s="64">
        <v>0.73</v>
      </c>
      <c r="D7" s="65">
        <v>80</v>
      </c>
      <c r="E7" s="17">
        <f t="shared" si="0"/>
        <v>58.4</v>
      </c>
      <c r="F7" s="59"/>
      <c r="G7" s="23" t="s">
        <v>15</v>
      </c>
      <c r="H7" s="40"/>
      <c r="I7" s="69">
        <v>0.25</v>
      </c>
      <c r="J7" s="70">
        <v>0.18</v>
      </c>
      <c r="K7" s="69">
        <v>0.11</v>
      </c>
    </row>
    <row r="8" spans="1:11" x14ac:dyDescent="0.2">
      <c r="A8" s="16" t="s">
        <v>16</v>
      </c>
      <c r="B8" s="16" t="s">
        <v>10</v>
      </c>
      <c r="C8" s="64">
        <v>0.34</v>
      </c>
      <c r="D8" s="65">
        <v>80</v>
      </c>
      <c r="E8" s="17">
        <f t="shared" si="0"/>
        <v>27.200000000000003</v>
      </c>
      <c r="F8" s="59"/>
      <c r="G8" s="21" t="s">
        <v>17</v>
      </c>
      <c r="H8" s="71">
        <v>20000</v>
      </c>
      <c r="I8" s="17">
        <f t="shared" ref="I8:K10" si="1">(I$7*$H8)-$E$25-$E$45-$E49</f>
        <v>2029.4771356481481</v>
      </c>
      <c r="J8" s="17">
        <f t="shared" si="1"/>
        <v>629.47713564814808</v>
      </c>
      <c r="K8" s="17">
        <f t="shared" si="1"/>
        <v>-770.52286435185192</v>
      </c>
    </row>
    <row r="9" spans="1:11" x14ac:dyDescent="0.2">
      <c r="A9" s="16" t="s">
        <v>18</v>
      </c>
      <c r="B9" s="16" t="s">
        <v>19</v>
      </c>
      <c r="C9" s="64">
        <v>50</v>
      </c>
      <c r="D9" s="65">
        <v>1</v>
      </c>
      <c r="E9" s="17">
        <f t="shared" si="0"/>
        <v>50</v>
      </c>
      <c r="F9" s="59"/>
      <c r="G9" s="21" t="s">
        <v>20</v>
      </c>
      <c r="H9" s="71">
        <v>16000</v>
      </c>
      <c r="I9" s="17">
        <f t="shared" si="1"/>
        <v>1399.8475060185185</v>
      </c>
      <c r="J9" s="17">
        <f t="shared" si="1"/>
        <v>279.84750601851852</v>
      </c>
      <c r="K9" s="17">
        <f t="shared" si="1"/>
        <v>-840.1524939814816</v>
      </c>
    </row>
    <row r="10" spans="1:11" x14ac:dyDescent="0.2">
      <c r="A10" s="16" t="s">
        <v>21</v>
      </c>
      <c r="B10" s="16" t="s">
        <v>10</v>
      </c>
      <c r="C10" s="64">
        <v>1.74</v>
      </c>
      <c r="D10" s="65">
        <v>1.5</v>
      </c>
      <c r="E10" s="17">
        <f t="shared" si="0"/>
        <v>2.61</v>
      </c>
      <c r="F10" s="59"/>
      <c r="G10" s="21" t="s">
        <v>22</v>
      </c>
      <c r="H10" s="71">
        <v>8000</v>
      </c>
      <c r="I10" s="17">
        <f t="shared" si="1"/>
        <v>140.58824675925916</v>
      </c>
      <c r="J10" s="17">
        <f t="shared" si="1"/>
        <v>-419.41175324074084</v>
      </c>
      <c r="K10" s="17">
        <f t="shared" si="1"/>
        <v>-979.41175324074084</v>
      </c>
    </row>
    <row r="11" spans="1:11" x14ac:dyDescent="0.2">
      <c r="A11" s="16" t="s">
        <v>43</v>
      </c>
      <c r="B11" s="16" t="s">
        <v>10</v>
      </c>
      <c r="C11" s="64">
        <v>0.65</v>
      </c>
      <c r="D11" s="65">
        <v>20</v>
      </c>
      <c r="E11" s="17">
        <f t="shared" si="0"/>
        <v>13</v>
      </c>
      <c r="F11" s="59"/>
      <c r="G11" s="11"/>
      <c r="H11" s="10"/>
      <c r="I11" s="47"/>
    </row>
    <row r="12" spans="1:11" ht="15.75" x14ac:dyDescent="0.25">
      <c r="A12" s="16" t="s">
        <v>44</v>
      </c>
      <c r="B12" s="16" t="s">
        <v>23</v>
      </c>
      <c r="C12" s="64">
        <v>18.149999999999999</v>
      </c>
      <c r="D12" s="65">
        <v>18.25</v>
      </c>
      <c r="E12" s="17">
        <f t="shared" si="0"/>
        <v>331.23749999999995</v>
      </c>
      <c r="F12" s="59"/>
      <c r="G12"/>
      <c r="H12" s="48" t="s">
        <v>66</v>
      </c>
      <c r="I12"/>
      <c r="J12"/>
      <c r="K12"/>
    </row>
    <row r="13" spans="1:11" x14ac:dyDescent="0.2">
      <c r="A13" s="16" t="s">
        <v>54</v>
      </c>
      <c r="B13" s="16" t="s">
        <v>24</v>
      </c>
      <c r="C13" s="64">
        <v>8</v>
      </c>
      <c r="D13" s="65">
        <v>1.3</v>
      </c>
      <c r="E13" s="17">
        <f>(C13*D13)</f>
        <v>10.4</v>
      </c>
      <c r="F13" s="59"/>
      <c r="I13" s="15"/>
      <c r="J13" s="18" t="s">
        <v>8</v>
      </c>
      <c r="K13" s="22"/>
    </row>
    <row r="14" spans="1:11" x14ac:dyDescent="0.2">
      <c r="A14" s="16" t="s">
        <v>55</v>
      </c>
      <c r="B14" s="16" t="s">
        <v>25</v>
      </c>
      <c r="C14" s="64">
        <v>1.46</v>
      </c>
      <c r="D14" s="65">
        <v>8.5</v>
      </c>
      <c r="E14" s="17">
        <f>(C14*D14)</f>
        <v>12.41</v>
      </c>
      <c r="F14" s="59"/>
      <c r="G14"/>
      <c r="H14"/>
      <c r="I14" s="49" t="s">
        <v>11</v>
      </c>
      <c r="J14" s="50" t="s">
        <v>12</v>
      </c>
      <c r="K14" s="49" t="s">
        <v>13</v>
      </c>
    </row>
    <row r="15" spans="1:11" x14ac:dyDescent="0.2">
      <c r="A15" s="16" t="s">
        <v>56</v>
      </c>
      <c r="B15" s="16" t="s">
        <v>25</v>
      </c>
      <c r="C15" s="64">
        <v>1.95</v>
      </c>
      <c r="D15" s="65">
        <v>30</v>
      </c>
      <c r="E15" s="17">
        <f>(C15*D15)</f>
        <v>58.5</v>
      </c>
      <c r="F15" s="59"/>
      <c r="G15" s="51" t="s">
        <v>15</v>
      </c>
      <c r="H15" s="52"/>
      <c r="I15" s="69">
        <v>0.25</v>
      </c>
      <c r="J15" s="70">
        <v>0.18</v>
      </c>
      <c r="K15" s="69">
        <v>0.11</v>
      </c>
    </row>
    <row r="16" spans="1:11" x14ac:dyDescent="0.2">
      <c r="A16" s="16" t="s">
        <v>57</v>
      </c>
      <c r="B16" s="16" t="s">
        <v>58</v>
      </c>
      <c r="C16" s="64">
        <v>8.4</v>
      </c>
      <c r="D16" s="65">
        <v>3</v>
      </c>
      <c r="E16" s="17">
        <f>(C16*D16)</f>
        <v>25.200000000000003</v>
      </c>
      <c r="F16" s="59"/>
      <c r="G16" s="55" t="s">
        <v>17</v>
      </c>
      <c r="H16" s="72">
        <v>20000</v>
      </c>
      <c r="I16" s="41">
        <f>I8/$H$8</f>
        <v>0.1014738567824074</v>
      </c>
      <c r="J16" s="41">
        <f>J8/$H$8</f>
        <v>3.1473856782407404E-2</v>
      </c>
      <c r="K16" s="41">
        <f>K8/$H$8</f>
        <v>-3.8526143217592596E-2</v>
      </c>
    </row>
    <row r="17" spans="1:11" x14ac:dyDescent="0.2">
      <c r="A17" s="65"/>
      <c r="B17" s="65"/>
      <c r="C17" s="64"/>
      <c r="D17" s="65"/>
      <c r="E17" s="68">
        <f t="shared" ref="E17:E23" si="2">(C17*D17)</f>
        <v>0</v>
      </c>
      <c r="F17" s="59"/>
      <c r="G17" s="55" t="s">
        <v>20</v>
      </c>
      <c r="H17" s="72">
        <v>16000</v>
      </c>
      <c r="I17" s="41">
        <f>I9/$H$9</f>
        <v>8.7490469126157405E-2</v>
      </c>
      <c r="J17" s="41">
        <f>J9/$H$9</f>
        <v>1.7490469126157406E-2</v>
      </c>
      <c r="K17" s="41">
        <f>K9/$H$9</f>
        <v>-5.2509530873842601E-2</v>
      </c>
    </row>
    <row r="18" spans="1:11" x14ac:dyDescent="0.2">
      <c r="A18" s="65"/>
      <c r="B18" s="65"/>
      <c r="C18" s="64"/>
      <c r="D18" s="65"/>
      <c r="E18" s="68">
        <f t="shared" si="2"/>
        <v>0</v>
      </c>
      <c r="F18" s="59"/>
      <c r="G18" s="55" t="s">
        <v>22</v>
      </c>
      <c r="H18" s="72">
        <v>8000</v>
      </c>
      <c r="I18" s="41">
        <f>I10/$H$10</f>
        <v>1.7573530844907394E-2</v>
      </c>
      <c r="J18" s="41">
        <f>J10/$H$10</f>
        <v>-5.2426469155092602E-2</v>
      </c>
      <c r="K18" s="41">
        <f>K10/$H$10</f>
        <v>-0.1224264691550926</v>
      </c>
    </row>
    <row r="19" spans="1:11" x14ac:dyDescent="0.2">
      <c r="A19" s="65"/>
      <c r="B19" s="65"/>
      <c r="C19" s="64"/>
      <c r="D19" s="65"/>
      <c r="E19" s="68">
        <f t="shared" si="2"/>
        <v>0</v>
      </c>
      <c r="F19" s="59"/>
      <c r="G19"/>
      <c r="H19"/>
      <c r="I19"/>
      <c r="J19"/>
      <c r="K19"/>
    </row>
    <row r="20" spans="1:11" x14ac:dyDescent="0.2">
      <c r="A20" s="65"/>
      <c r="B20" s="65"/>
      <c r="C20" s="64"/>
      <c r="D20" s="65"/>
      <c r="E20" s="68">
        <f t="shared" si="2"/>
        <v>0</v>
      </c>
      <c r="F20" s="59"/>
      <c r="G20" s="57" t="s">
        <v>60</v>
      </c>
      <c r="H20" s="52"/>
      <c r="I20" s="52"/>
      <c r="J20"/>
      <c r="K20"/>
    </row>
    <row r="21" spans="1:11" x14ac:dyDescent="0.2">
      <c r="A21" s="65"/>
      <c r="B21" s="65"/>
      <c r="C21" s="64"/>
      <c r="D21" s="65"/>
      <c r="E21" s="68">
        <f t="shared" si="2"/>
        <v>0</v>
      </c>
      <c r="F21" s="59"/>
      <c r="G21" s="51" t="s">
        <v>15</v>
      </c>
      <c r="H21" s="52"/>
      <c r="I21" s="58"/>
      <c r="J21"/>
      <c r="K21" s="10"/>
    </row>
    <row r="22" spans="1:11" x14ac:dyDescent="0.2">
      <c r="A22" s="65"/>
      <c r="B22" s="65"/>
      <c r="C22" s="64"/>
      <c r="D22" s="65"/>
      <c r="E22" s="68">
        <f t="shared" si="2"/>
        <v>0</v>
      </c>
      <c r="F22" s="59"/>
      <c r="G22" s="55" t="s">
        <v>17</v>
      </c>
      <c r="H22" s="72">
        <v>20000</v>
      </c>
      <c r="I22" s="41">
        <f>$E$53/H22</f>
        <v>0.13000762469907409</v>
      </c>
      <c r="J22"/>
      <c r="K22" s="10"/>
    </row>
    <row r="23" spans="1:11" x14ac:dyDescent="0.2">
      <c r="A23" s="65"/>
      <c r="B23" s="65"/>
      <c r="C23" s="64"/>
      <c r="D23" s="65"/>
      <c r="E23" s="68">
        <f t="shared" si="2"/>
        <v>0</v>
      </c>
      <c r="F23" s="59"/>
      <c r="G23" s="55" t="s">
        <v>20</v>
      </c>
      <c r="H23" s="72">
        <v>16000</v>
      </c>
      <c r="I23" s="41">
        <f>$E$53/H23</f>
        <v>0.16250953087384259</v>
      </c>
      <c r="J23"/>
      <c r="K23" s="10"/>
    </row>
    <row r="24" spans="1:11" ht="15" x14ac:dyDescent="0.2">
      <c r="A24" s="16" t="s">
        <v>45</v>
      </c>
      <c r="B24" s="41">
        <f>SUM(E6:E23)</f>
        <v>693.95749999999998</v>
      </c>
      <c r="C24" s="66">
        <v>6</v>
      </c>
      <c r="D24" s="67">
        <v>7.0000000000000007E-2</v>
      </c>
      <c r="E24" s="17">
        <f>B24*(C24/12)*D24</f>
        <v>24.288512500000003</v>
      </c>
      <c r="F24" s="62"/>
      <c r="G24" s="55" t="s">
        <v>22</v>
      </c>
      <c r="H24" s="72">
        <v>8000</v>
      </c>
      <c r="I24" s="41">
        <f>$E$53/H24</f>
        <v>0.32501906174768519</v>
      </c>
      <c r="K24" s="10"/>
    </row>
    <row r="25" spans="1:11" x14ac:dyDescent="0.2">
      <c r="A25" s="30" t="s">
        <v>26</v>
      </c>
      <c r="B25" s="31"/>
      <c r="C25" s="31"/>
      <c r="D25" s="31"/>
      <c r="E25" s="32">
        <f>SUM(E6:E24)</f>
        <v>718.24601250000001</v>
      </c>
      <c r="F25" s="62"/>
      <c r="K25" s="10"/>
    </row>
    <row r="26" spans="1:11" x14ac:dyDescent="0.2">
      <c r="A26" s="11"/>
      <c r="E26" s="10"/>
    </row>
    <row r="27" spans="1:11" x14ac:dyDescent="0.2">
      <c r="A27" s="12" t="s">
        <v>27</v>
      </c>
      <c r="B27" s="15"/>
      <c r="C27" s="15"/>
      <c r="D27" s="15"/>
      <c r="E27" s="15"/>
      <c r="F27" s="61"/>
    </row>
    <row r="28" spans="1:11" x14ac:dyDescent="0.2">
      <c r="A28" s="33" t="s">
        <v>3</v>
      </c>
      <c r="B28" s="33" t="s">
        <v>4</v>
      </c>
      <c r="C28" s="33" t="s">
        <v>5</v>
      </c>
      <c r="D28" s="33" t="s">
        <v>6</v>
      </c>
      <c r="E28" s="34" t="s">
        <v>7</v>
      </c>
      <c r="F28" s="59"/>
    </row>
    <row r="29" spans="1:11" x14ac:dyDescent="0.2">
      <c r="A29" s="16" t="s">
        <v>28</v>
      </c>
      <c r="B29" s="16" t="s">
        <v>29</v>
      </c>
      <c r="C29" s="64">
        <v>9.93</v>
      </c>
      <c r="D29" s="65">
        <v>1</v>
      </c>
      <c r="E29" s="17">
        <f>C29*D29</f>
        <v>9.93</v>
      </c>
      <c r="F29" s="59"/>
    </row>
    <row r="30" spans="1:11" x14ac:dyDescent="0.2">
      <c r="A30" s="16" t="s">
        <v>30</v>
      </c>
      <c r="B30" s="16" t="s">
        <v>29</v>
      </c>
      <c r="C30" s="64">
        <v>10.98</v>
      </c>
      <c r="D30" s="65">
        <v>5</v>
      </c>
      <c r="E30" s="17">
        <f t="shared" ref="E30:E44" si="3">C30*D30</f>
        <v>54.900000000000006</v>
      </c>
      <c r="F30" s="59"/>
    </row>
    <row r="31" spans="1:11" x14ac:dyDescent="0.2">
      <c r="A31" s="16" t="s">
        <v>31</v>
      </c>
      <c r="B31" s="16" t="s">
        <v>29</v>
      </c>
      <c r="C31" s="64">
        <v>18.850000000000001</v>
      </c>
      <c r="D31" s="65">
        <v>0</v>
      </c>
      <c r="E31" s="17">
        <f>C31*D31</f>
        <v>0</v>
      </c>
      <c r="F31" s="59"/>
    </row>
    <row r="32" spans="1:11" x14ac:dyDescent="0.2">
      <c r="A32" s="16" t="s">
        <v>32</v>
      </c>
      <c r="B32" s="16" t="s">
        <v>33</v>
      </c>
      <c r="C32" s="64">
        <v>25.65</v>
      </c>
      <c r="D32" s="65">
        <v>1</v>
      </c>
      <c r="E32" s="17">
        <f t="shared" si="3"/>
        <v>25.65</v>
      </c>
      <c r="F32" s="59"/>
    </row>
    <row r="33" spans="1:12" x14ac:dyDescent="0.2">
      <c r="A33" s="16" t="s">
        <v>34</v>
      </c>
      <c r="B33" s="16" t="s">
        <v>33</v>
      </c>
      <c r="C33" s="64">
        <v>21.39</v>
      </c>
      <c r="D33" s="65">
        <v>1</v>
      </c>
      <c r="E33" s="17">
        <f t="shared" si="3"/>
        <v>21.39</v>
      </c>
      <c r="F33" s="59"/>
    </row>
    <row r="34" spans="1:12" x14ac:dyDescent="0.2">
      <c r="A34" s="16" t="s">
        <v>35</v>
      </c>
      <c r="B34" s="16" t="s">
        <v>33</v>
      </c>
      <c r="C34" s="64">
        <v>29.55</v>
      </c>
      <c r="D34" s="65">
        <v>1</v>
      </c>
      <c r="E34" s="17">
        <f t="shared" si="3"/>
        <v>29.55</v>
      </c>
      <c r="F34" s="59"/>
    </row>
    <row r="35" spans="1:12" x14ac:dyDescent="0.2">
      <c r="A35" s="16" t="s">
        <v>36</v>
      </c>
      <c r="B35" s="16" t="s">
        <v>33</v>
      </c>
      <c r="C35" s="64">
        <v>11.58</v>
      </c>
      <c r="D35" s="65">
        <v>1</v>
      </c>
      <c r="E35" s="17">
        <f t="shared" si="3"/>
        <v>11.58</v>
      </c>
      <c r="F35" s="59"/>
    </row>
    <row r="36" spans="1:12" x14ac:dyDescent="0.2">
      <c r="A36" s="16" t="s">
        <v>37</v>
      </c>
      <c r="B36" s="16" t="s">
        <v>33</v>
      </c>
      <c r="C36" s="64">
        <v>22.34</v>
      </c>
      <c r="D36" s="65">
        <v>1</v>
      </c>
      <c r="E36" s="17">
        <f t="shared" si="3"/>
        <v>22.34</v>
      </c>
      <c r="F36" s="59"/>
    </row>
    <row r="37" spans="1:12" ht="15" x14ac:dyDescent="0.2">
      <c r="A37" s="16" t="s">
        <v>49</v>
      </c>
      <c r="B37" s="16" t="s">
        <v>53</v>
      </c>
      <c r="C37" s="64">
        <v>105.13</v>
      </c>
      <c r="D37" s="65">
        <v>0.5</v>
      </c>
      <c r="E37" s="17">
        <f t="shared" si="3"/>
        <v>52.564999999999998</v>
      </c>
      <c r="F37" s="59"/>
    </row>
    <row r="38" spans="1:12" ht="15" x14ac:dyDescent="0.2">
      <c r="A38" s="16" t="s">
        <v>48</v>
      </c>
      <c r="B38" s="16" t="s">
        <v>38</v>
      </c>
      <c r="C38" s="64">
        <v>5.63</v>
      </c>
      <c r="D38" s="65">
        <v>4</v>
      </c>
      <c r="E38" s="17">
        <f t="shared" si="3"/>
        <v>22.52</v>
      </c>
      <c r="F38" s="59"/>
    </row>
    <row r="39" spans="1:12" x14ac:dyDescent="0.2">
      <c r="A39" s="65"/>
      <c r="B39" s="65"/>
      <c r="C39" s="64"/>
      <c r="D39" s="65"/>
      <c r="E39" s="68">
        <f t="shared" si="3"/>
        <v>0</v>
      </c>
      <c r="F39" s="59"/>
    </row>
    <row r="40" spans="1:12" x14ac:dyDescent="0.2">
      <c r="A40" s="65"/>
      <c r="B40" s="65"/>
      <c r="C40" s="64"/>
      <c r="D40" s="65"/>
      <c r="E40" s="68">
        <f t="shared" si="3"/>
        <v>0</v>
      </c>
      <c r="F40" s="59"/>
    </row>
    <row r="41" spans="1:12" x14ac:dyDescent="0.2">
      <c r="A41" s="65"/>
      <c r="B41" s="65"/>
      <c r="C41" s="64"/>
      <c r="D41" s="65"/>
      <c r="E41" s="68">
        <f t="shared" si="3"/>
        <v>0</v>
      </c>
      <c r="F41" s="59"/>
    </row>
    <row r="42" spans="1:12" x14ac:dyDescent="0.2">
      <c r="A42" s="65"/>
      <c r="B42" s="65"/>
      <c r="C42" s="64"/>
      <c r="D42" s="65"/>
      <c r="E42" s="68">
        <f t="shared" si="3"/>
        <v>0</v>
      </c>
      <c r="F42" s="59"/>
    </row>
    <row r="43" spans="1:12" x14ac:dyDescent="0.2">
      <c r="A43" s="65"/>
      <c r="B43" s="65"/>
      <c r="C43" s="64"/>
      <c r="D43" s="65"/>
      <c r="E43" s="68">
        <f t="shared" si="3"/>
        <v>0</v>
      </c>
      <c r="F43" s="59"/>
    </row>
    <row r="44" spans="1:12" x14ac:dyDescent="0.2">
      <c r="A44" s="16" t="s">
        <v>61</v>
      </c>
      <c r="B44" s="16" t="s">
        <v>33</v>
      </c>
      <c r="C44" s="64">
        <v>150</v>
      </c>
      <c r="D44" s="65">
        <v>1</v>
      </c>
      <c r="E44" s="17">
        <f t="shared" si="3"/>
        <v>150</v>
      </c>
      <c r="F44" s="59"/>
    </row>
    <row r="45" spans="1:12" x14ac:dyDescent="0.2">
      <c r="A45" s="30" t="s">
        <v>39</v>
      </c>
      <c r="B45" s="31"/>
      <c r="C45" s="31"/>
      <c r="D45" s="31"/>
      <c r="E45" s="32">
        <f>SUM(E29:E44)</f>
        <v>400.42500000000007</v>
      </c>
      <c r="F45" s="59"/>
      <c r="G45" s="9"/>
      <c r="H45" s="9"/>
      <c r="I45" s="9"/>
      <c r="J45" s="9"/>
      <c r="K45" s="9"/>
      <c r="L45" s="9"/>
    </row>
    <row r="46" spans="1:12" x14ac:dyDescent="0.2">
      <c r="A46" s="11"/>
      <c r="E46" s="10"/>
      <c r="F46" s="59"/>
      <c r="G46" s="9"/>
      <c r="H46" s="9"/>
      <c r="I46" s="9"/>
      <c r="J46" s="9"/>
      <c r="K46" s="9"/>
      <c r="L46" s="9"/>
    </row>
    <row r="47" spans="1:12" x14ac:dyDescent="0.2">
      <c r="A47" s="12" t="s">
        <v>40</v>
      </c>
      <c r="B47" s="15"/>
      <c r="C47" s="15"/>
      <c r="D47" s="15"/>
      <c r="E47" s="15"/>
      <c r="F47" s="59"/>
      <c r="L47" s="9"/>
    </row>
    <row r="48" spans="1:12" x14ac:dyDescent="0.2">
      <c r="A48" s="33" t="s">
        <v>3</v>
      </c>
      <c r="B48" s="33" t="s">
        <v>4</v>
      </c>
      <c r="C48" s="33" t="s">
        <v>5</v>
      </c>
      <c r="D48" s="33" t="s">
        <v>6</v>
      </c>
      <c r="E48" s="34" t="s">
        <v>7</v>
      </c>
      <c r="F48" s="59"/>
      <c r="L48" s="9"/>
    </row>
    <row r="49" spans="1:12" ht="15" x14ac:dyDescent="0.2">
      <c r="A49" s="16" t="s">
        <v>50</v>
      </c>
      <c r="B49" s="16" t="s">
        <v>41</v>
      </c>
      <c r="C49" s="41">
        <v>5</v>
      </c>
      <c r="D49" s="39">
        <f>H8/54</f>
        <v>370.37037037037038</v>
      </c>
      <c r="E49" s="17">
        <f>C49*D49</f>
        <v>1851.851851851852</v>
      </c>
      <c r="F49" s="63"/>
      <c r="L49" s="9"/>
    </row>
    <row r="50" spans="1:12" ht="15" x14ac:dyDescent="0.2">
      <c r="A50" s="16" t="s">
        <v>51</v>
      </c>
      <c r="B50" s="16" t="s">
        <v>41</v>
      </c>
      <c r="C50" s="41">
        <v>5</v>
      </c>
      <c r="D50" s="39">
        <f>H9/54</f>
        <v>296.2962962962963</v>
      </c>
      <c r="E50" s="17">
        <f>C50*D50</f>
        <v>1481.4814814814815</v>
      </c>
      <c r="L50" s="9"/>
    </row>
    <row r="51" spans="1:12" ht="15" x14ac:dyDescent="0.2">
      <c r="A51" s="16" t="s">
        <v>52</v>
      </c>
      <c r="B51" s="16" t="s">
        <v>41</v>
      </c>
      <c r="C51" s="41">
        <v>5</v>
      </c>
      <c r="D51" s="39">
        <f>H10/54</f>
        <v>148.14814814814815</v>
      </c>
      <c r="E51" s="17">
        <f>C51*D51</f>
        <v>740.74074074074076</v>
      </c>
      <c r="L51" s="9"/>
    </row>
    <row r="52" spans="1:12" x14ac:dyDescent="0.2">
      <c r="E52" s="8"/>
      <c r="L52" s="9"/>
    </row>
    <row r="53" spans="1:12" x14ac:dyDescent="0.2">
      <c r="A53" s="35" t="s">
        <v>63</v>
      </c>
      <c r="B53" s="36"/>
      <c r="C53" s="25"/>
      <c r="D53" s="25"/>
      <c r="E53" s="26">
        <f>E25+E45+E50</f>
        <v>2600.1524939814817</v>
      </c>
      <c r="L53" s="9"/>
    </row>
    <row r="54" spans="1:12" x14ac:dyDescent="0.2">
      <c r="A54" s="35" t="s">
        <v>64</v>
      </c>
      <c r="B54" s="36"/>
      <c r="C54" s="25"/>
      <c r="D54" s="25"/>
      <c r="E54" s="26">
        <f>(J7*H9)</f>
        <v>2880</v>
      </c>
      <c r="L54" s="9"/>
    </row>
    <row r="55" spans="1:12" x14ac:dyDescent="0.2">
      <c r="A55" s="35" t="s">
        <v>65</v>
      </c>
      <c r="B55" s="37"/>
      <c r="C55" s="27"/>
      <c r="D55" s="27"/>
      <c r="E55" s="28">
        <f>SUM(E54-E53)</f>
        <v>279.84750601851829</v>
      </c>
      <c r="L55" s="9"/>
    </row>
    <row r="56" spans="1:12" x14ac:dyDescent="0.2">
      <c r="L56" s="9"/>
    </row>
    <row r="57" spans="1:12" ht="15" x14ac:dyDescent="0.2">
      <c r="A57" s="29" t="s">
        <v>46</v>
      </c>
      <c r="L57" s="9"/>
    </row>
    <row r="58" spans="1:12" x14ac:dyDescent="0.2">
      <c r="L58" s="9"/>
    </row>
    <row r="59" spans="1:12" ht="15" x14ac:dyDescent="0.2">
      <c r="A59" s="29" t="s">
        <v>47</v>
      </c>
      <c r="B59" s="2"/>
      <c r="C59" s="2"/>
      <c r="D59" s="2"/>
      <c r="E59" s="3"/>
    </row>
    <row r="60" spans="1:12" x14ac:dyDescent="0.2">
      <c r="A60" s="1" t="s">
        <v>42</v>
      </c>
    </row>
    <row r="62" spans="1:12" ht="15" x14ac:dyDescent="0.2">
      <c r="A62" s="29" t="s">
        <v>67</v>
      </c>
    </row>
  </sheetData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E8990-C145-4061-9C1B-B906D8BEACD6}">
  <sheetPr>
    <pageSetUpPr fitToPage="1"/>
  </sheetPr>
  <dimension ref="A1:L50"/>
  <sheetViews>
    <sheetView workbookViewId="0">
      <selection activeCell="H35" sqref="H35"/>
    </sheetView>
  </sheetViews>
  <sheetFormatPr defaultColWidth="9.140625" defaultRowHeight="12.75" x14ac:dyDescent="0.2"/>
  <cols>
    <col min="1" max="1" width="36.855468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60" customWidth="1"/>
    <col min="7" max="7" width="11.42578125" style="1" customWidth="1"/>
    <col min="8" max="8" width="13.42578125" style="1" customWidth="1"/>
    <col min="9" max="9" width="13.42578125" style="1" bestFit="1" customWidth="1"/>
    <col min="10" max="10" width="9.140625" style="1"/>
    <col min="11" max="11" width="11.140625" style="1" customWidth="1"/>
    <col min="12" max="16384" width="9.140625" style="1"/>
  </cols>
  <sheetData>
    <row r="1" spans="1:11" ht="15.75" x14ac:dyDescent="0.25">
      <c r="A1" s="4" t="s">
        <v>62</v>
      </c>
      <c r="B1" s="5"/>
      <c r="C1" s="5"/>
      <c r="D1" s="5"/>
    </row>
    <row r="2" spans="1:11" ht="15.75" x14ac:dyDescent="0.25">
      <c r="A2" s="38" t="s">
        <v>68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2" t="s">
        <v>1</v>
      </c>
      <c r="B4" s="13"/>
      <c r="C4" s="13"/>
      <c r="D4" s="13"/>
      <c r="E4" s="14"/>
      <c r="I4" s="4" t="s">
        <v>2</v>
      </c>
      <c r="J4" s="7"/>
      <c r="K4" s="7"/>
    </row>
    <row r="5" spans="1:11" s="7" customFormat="1" x14ac:dyDescent="0.2">
      <c r="A5" s="33" t="s">
        <v>3</v>
      </c>
      <c r="B5" s="33" t="s">
        <v>4</v>
      </c>
      <c r="C5" s="33" t="s">
        <v>5</v>
      </c>
      <c r="D5" s="33" t="s">
        <v>6</v>
      </c>
      <c r="E5" s="34" t="s">
        <v>7</v>
      </c>
      <c r="F5" s="61"/>
      <c r="G5" s="1"/>
      <c r="H5" s="1"/>
      <c r="I5" s="15"/>
      <c r="J5" s="18" t="s">
        <v>8</v>
      </c>
      <c r="K5" s="22"/>
    </row>
    <row r="6" spans="1:11" x14ac:dyDescent="0.2">
      <c r="A6" s="16" t="s">
        <v>9</v>
      </c>
      <c r="B6" s="16" t="s">
        <v>10</v>
      </c>
      <c r="C6" s="41">
        <v>0.6</v>
      </c>
      <c r="D6" s="16">
        <v>175</v>
      </c>
      <c r="E6" s="17">
        <f t="shared" ref="E6:E12" si="0">(C6*D6)</f>
        <v>105</v>
      </c>
      <c r="F6" s="59"/>
      <c r="G6" s="24"/>
      <c r="H6" s="24"/>
      <c r="I6" s="19" t="s">
        <v>11</v>
      </c>
      <c r="J6" s="20" t="s">
        <v>12</v>
      </c>
      <c r="K6" s="19" t="s">
        <v>13</v>
      </c>
    </row>
    <row r="7" spans="1:11" x14ac:dyDescent="0.2">
      <c r="A7" s="16" t="s">
        <v>14</v>
      </c>
      <c r="B7" s="16" t="s">
        <v>10</v>
      </c>
      <c r="C7" s="41">
        <v>0.73</v>
      </c>
      <c r="D7" s="16">
        <v>80</v>
      </c>
      <c r="E7" s="17">
        <f t="shared" si="0"/>
        <v>58.4</v>
      </c>
      <c r="F7" s="59"/>
      <c r="G7" s="23" t="s">
        <v>15</v>
      </c>
      <c r="H7" s="40"/>
      <c r="I7" s="45">
        <v>0.25</v>
      </c>
      <c r="J7" s="46">
        <v>0.18</v>
      </c>
      <c r="K7" s="45">
        <v>0.11</v>
      </c>
    </row>
    <row r="8" spans="1:11" x14ac:dyDescent="0.2">
      <c r="A8" s="16" t="s">
        <v>16</v>
      </c>
      <c r="B8" s="16" t="s">
        <v>10</v>
      </c>
      <c r="C8" s="41">
        <v>0.34</v>
      </c>
      <c r="D8" s="16">
        <v>80</v>
      </c>
      <c r="E8" s="17">
        <f t="shared" si="0"/>
        <v>27.200000000000003</v>
      </c>
      <c r="F8" s="59"/>
      <c r="G8" s="21" t="s">
        <v>17</v>
      </c>
      <c r="H8" s="44">
        <v>20000</v>
      </c>
      <c r="I8" s="17">
        <f t="shared" ref="I8:K10" si="1">(I$7*$H8)-$E$18-$E$33-$E37</f>
        <v>1959.8243356481482</v>
      </c>
      <c r="J8" s="17">
        <f t="shared" si="1"/>
        <v>559.82433564814824</v>
      </c>
      <c r="K8" s="17">
        <f t="shared" si="1"/>
        <v>-840.17566435185199</v>
      </c>
    </row>
    <row r="9" spans="1:11" x14ac:dyDescent="0.2">
      <c r="A9" s="16" t="s">
        <v>18</v>
      </c>
      <c r="B9" s="16" t="s">
        <v>19</v>
      </c>
      <c r="C9" s="41">
        <v>50</v>
      </c>
      <c r="D9" s="16">
        <v>1</v>
      </c>
      <c r="E9" s="17">
        <f t="shared" si="0"/>
        <v>50</v>
      </c>
      <c r="F9" s="59"/>
      <c r="G9" s="21" t="s">
        <v>20</v>
      </c>
      <c r="H9" s="44">
        <v>16000</v>
      </c>
      <c r="I9" s="17">
        <f t="shared" si="1"/>
        <v>1330.1947060185187</v>
      </c>
      <c r="J9" s="17">
        <f t="shared" si="1"/>
        <v>210.19470601851845</v>
      </c>
      <c r="K9" s="17">
        <f t="shared" si="1"/>
        <v>-909.80529398148144</v>
      </c>
    </row>
    <row r="10" spans="1:11" x14ac:dyDescent="0.2">
      <c r="A10" s="16" t="s">
        <v>21</v>
      </c>
      <c r="B10" s="16" t="s">
        <v>10</v>
      </c>
      <c r="C10" s="41">
        <v>1.74</v>
      </c>
      <c r="D10" s="16">
        <v>1.5</v>
      </c>
      <c r="E10" s="17">
        <f t="shared" si="0"/>
        <v>2.61</v>
      </c>
      <c r="F10" s="59"/>
      <c r="G10" s="21" t="s">
        <v>22</v>
      </c>
      <c r="H10" s="44">
        <v>8000</v>
      </c>
      <c r="I10" s="17">
        <f t="shared" si="1"/>
        <v>70.935446759259207</v>
      </c>
      <c r="J10" s="17">
        <f t="shared" si="1"/>
        <v>-489.06455324074068</v>
      </c>
      <c r="K10" s="17">
        <f t="shared" si="1"/>
        <v>-1049.0645532407407</v>
      </c>
    </row>
    <row r="11" spans="1:11" x14ac:dyDescent="0.2">
      <c r="A11" s="16" t="s">
        <v>43</v>
      </c>
      <c r="B11" s="16" t="s">
        <v>10</v>
      </c>
      <c r="C11" s="41">
        <v>0.65</v>
      </c>
      <c r="D11" s="16">
        <v>20</v>
      </c>
      <c r="E11" s="17">
        <f t="shared" si="0"/>
        <v>13</v>
      </c>
      <c r="F11" s="59"/>
      <c r="G11" s="11"/>
      <c r="H11" s="10"/>
      <c r="I11" s="47"/>
    </row>
    <row r="12" spans="1:11" ht="15.75" x14ac:dyDescent="0.25">
      <c r="A12" s="16" t="s">
        <v>44</v>
      </c>
      <c r="B12" s="16" t="s">
        <v>23</v>
      </c>
      <c r="C12" s="41">
        <v>18.149999999999999</v>
      </c>
      <c r="D12" s="16">
        <v>18.25</v>
      </c>
      <c r="E12" s="17">
        <f t="shared" si="0"/>
        <v>331.23749999999995</v>
      </c>
      <c r="F12" s="59"/>
      <c r="G12"/>
      <c r="H12" s="48" t="s">
        <v>66</v>
      </c>
      <c r="I12"/>
      <c r="J12"/>
      <c r="K12"/>
    </row>
    <row r="13" spans="1:11" x14ac:dyDescent="0.2">
      <c r="A13" s="16" t="s">
        <v>54</v>
      </c>
      <c r="B13" s="16" t="s">
        <v>24</v>
      </c>
      <c r="C13" s="41">
        <v>8</v>
      </c>
      <c r="D13" s="16">
        <v>1.3</v>
      </c>
      <c r="E13" s="17">
        <f>(C13*D13)</f>
        <v>10.4</v>
      </c>
      <c r="F13" s="59"/>
      <c r="I13" s="15"/>
      <c r="J13" s="18" t="s">
        <v>59</v>
      </c>
      <c r="K13" s="22"/>
    </row>
    <row r="14" spans="1:11" x14ac:dyDescent="0.2">
      <c r="A14" s="16" t="s">
        <v>55</v>
      </c>
      <c r="B14" s="16" t="s">
        <v>25</v>
      </c>
      <c r="C14" s="41">
        <v>1.46</v>
      </c>
      <c r="D14" s="16">
        <v>8.5</v>
      </c>
      <c r="E14" s="17">
        <f>(C14*D14)</f>
        <v>12.41</v>
      </c>
      <c r="F14" s="59"/>
      <c r="G14"/>
      <c r="H14"/>
      <c r="I14" s="49" t="s">
        <v>11</v>
      </c>
      <c r="J14" s="50" t="s">
        <v>12</v>
      </c>
      <c r="K14" s="49" t="s">
        <v>13</v>
      </c>
    </row>
    <row r="15" spans="1:11" x14ac:dyDescent="0.2">
      <c r="A15" s="16" t="s">
        <v>56</v>
      </c>
      <c r="B15" s="16" t="s">
        <v>25</v>
      </c>
      <c r="C15" s="41">
        <v>1.95</v>
      </c>
      <c r="D15" s="16">
        <v>30</v>
      </c>
      <c r="E15" s="17">
        <f>(C15*D15)</f>
        <v>58.5</v>
      </c>
      <c r="F15" s="59"/>
      <c r="G15" s="51" t="s">
        <v>15</v>
      </c>
      <c r="H15" s="52"/>
      <c r="I15" s="53">
        <v>0.25</v>
      </c>
      <c r="J15" s="54">
        <v>0.18</v>
      </c>
      <c r="K15" s="53">
        <v>0.11</v>
      </c>
    </row>
    <row r="16" spans="1:11" x14ac:dyDescent="0.2">
      <c r="A16" s="16" t="s">
        <v>57</v>
      </c>
      <c r="B16" s="16" t="s">
        <v>58</v>
      </c>
      <c r="C16" s="41">
        <v>11.88</v>
      </c>
      <c r="D16" s="16">
        <v>6</v>
      </c>
      <c r="E16" s="17">
        <f>(C16*D16)</f>
        <v>71.28</v>
      </c>
      <c r="F16" s="59"/>
      <c r="G16" s="55" t="s">
        <v>17</v>
      </c>
      <c r="H16" s="56">
        <v>20000</v>
      </c>
      <c r="I16" s="41">
        <f>I8/$H$8</f>
        <v>9.7991216782407409E-2</v>
      </c>
      <c r="J16" s="41">
        <f>J8/$H$8</f>
        <v>2.7991216782407412E-2</v>
      </c>
      <c r="K16" s="41">
        <f>K8/$H$8</f>
        <v>-4.2008783217592598E-2</v>
      </c>
    </row>
    <row r="17" spans="1:11" ht="15" x14ac:dyDescent="0.2">
      <c r="A17" s="16" t="s">
        <v>45</v>
      </c>
      <c r="B17" s="41">
        <f>SUM(E6:E16)</f>
        <v>740.03749999999991</v>
      </c>
      <c r="C17" s="42">
        <v>6</v>
      </c>
      <c r="D17" s="43">
        <v>7.0000000000000007E-2</v>
      </c>
      <c r="E17" s="17">
        <f>B17*(C17/12)*D17</f>
        <v>25.9013125</v>
      </c>
      <c r="F17" s="62"/>
      <c r="G17" s="55" t="s">
        <v>20</v>
      </c>
      <c r="H17" s="56">
        <v>16000</v>
      </c>
      <c r="I17" s="41">
        <f>I9/$H$9</f>
        <v>8.3137169126157415E-2</v>
      </c>
      <c r="J17" s="41">
        <f>J9/$H$9</f>
        <v>1.3137169126157403E-2</v>
      </c>
      <c r="K17" s="41">
        <f t="shared" ref="K17" si="2">K9/$H$9</f>
        <v>-5.6862830873842592E-2</v>
      </c>
    </row>
    <row r="18" spans="1:11" x14ac:dyDescent="0.2">
      <c r="A18" s="30" t="s">
        <v>26</v>
      </c>
      <c r="B18" s="31"/>
      <c r="C18" s="31"/>
      <c r="D18" s="31"/>
      <c r="E18" s="32">
        <f>SUM(E6:E17)</f>
        <v>765.93881249999993</v>
      </c>
      <c r="F18" s="62"/>
      <c r="G18" s="55" t="s">
        <v>22</v>
      </c>
      <c r="H18" s="56">
        <v>8000</v>
      </c>
      <c r="I18" s="41">
        <f>I10/$H$10</f>
        <v>8.8669308449074013E-3</v>
      </c>
      <c r="J18" s="41">
        <f>J10/$H$10</f>
        <v>-6.1133069155092583E-2</v>
      </c>
      <c r="K18" s="41">
        <f>K10/$H$10</f>
        <v>-0.1311330691550926</v>
      </c>
    </row>
    <row r="19" spans="1:11" x14ac:dyDescent="0.2">
      <c r="A19" s="11"/>
      <c r="E19" s="10"/>
      <c r="G19"/>
      <c r="H19"/>
      <c r="I19"/>
      <c r="J19"/>
      <c r="K19"/>
    </row>
    <row r="20" spans="1:11" x14ac:dyDescent="0.2">
      <c r="A20" s="12" t="s">
        <v>27</v>
      </c>
      <c r="B20" s="15"/>
      <c r="C20" s="15"/>
      <c r="D20" s="15"/>
      <c r="E20" s="15"/>
      <c r="F20" s="61"/>
      <c r="G20" s="57" t="s">
        <v>60</v>
      </c>
      <c r="H20" s="52"/>
      <c r="I20" s="52"/>
      <c r="J20"/>
      <c r="K20"/>
    </row>
    <row r="21" spans="1:11" x14ac:dyDescent="0.2">
      <c r="A21" s="33" t="s">
        <v>3</v>
      </c>
      <c r="B21" s="33" t="s">
        <v>4</v>
      </c>
      <c r="C21" s="33" t="s">
        <v>5</v>
      </c>
      <c r="D21" s="33" t="s">
        <v>6</v>
      </c>
      <c r="E21" s="34" t="s">
        <v>7</v>
      </c>
      <c r="F21" s="59"/>
      <c r="G21" s="51" t="s">
        <v>15</v>
      </c>
      <c r="H21" s="52"/>
      <c r="I21" s="58"/>
      <c r="J21"/>
      <c r="K21" s="10"/>
    </row>
    <row r="22" spans="1:11" x14ac:dyDescent="0.2">
      <c r="A22" s="16" t="s">
        <v>28</v>
      </c>
      <c r="B22" s="16" t="s">
        <v>29</v>
      </c>
      <c r="C22" s="41">
        <v>9.93</v>
      </c>
      <c r="D22" s="16">
        <v>1</v>
      </c>
      <c r="E22" s="17">
        <f>C22*D22</f>
        <v>9.93</v>
      </c>
      <c r="F22" s="59"/>
      <c r="G22" s="55" t="s">
        <v>17</v>
      </c>
      <c r="H22" s="56">
        <v>20000</v>
      </c>
      <c r="I22" s="41">
        <f>$E$41/H22</f>
        <v>0.13349026469907407</v>
      </c>
      <c r="J22"/>
      <c r="K22" s="10"/>
    </row>
    <row r="23" spans="1:11" x14ac:dyDescent="0.2">
      <c r="A23" s="16" t="s">
        <v>30</v>
      </c>
      <c r="B23" s="16" t="s">
        <v>29</v>
      </c>
      <c r="C23" s="41">
        <v>10.98</v>
      </c>
      <c r="D23" s="16">
        <v>7</v>
      </c>
      <c r="E23" s="17">
        <f t="shared" ref="E23:E32" si="3">C23*D23</f>
        <v>76.86</v>
      </c>
      <c r="F23" s="59"/>
      <c r="G23" s="55" t="s">
        <v>20</v>
      </c>
      <c r="H23" s="56">
        <v>16000</v>
      </c>
      <c r="I23" s="41">
        <f>$E$41/H23</f>
        <v>0.1668628308738426</v>
      </c>
      <c r="K23" s="10"/>
    </row>
    <row r="24" spans="1:11" x14ac:dyDescent="0.2">
      <c r="A24" s="16" t="s">
        <v>31</v>
      </c>
      <c r="B24" s="16" t="s">
        <v>29</v>
      </c>
      <c r="C24" s="41">
        <v>18.850000000000001</v>
      </c>
      <c r="D24" s="16">
        <v>0</v>
      </c>
      <c r="E24" s="17">
        <f>C24*D24</f>
        <v>0</v>
      </c>
      <c r="F24" s="59"/>
      <c r="G24" s="55" t="s">
        <v>22</v>
      </c>
      <c r="H24" s="56">
        <v>8000</v>
      </c>
      <c r="I24" s="41">
        <f>$E$41/H24</f>
        <v>0.3337256617476852</v>
      </c>
      <c r="K24" s="10"/>
    </row>
    <row r="25" spans="1:11" x14ac:dyDescent="0.2">
      <c r="A25" s="16" t="s">
        <v>32</v>
      </c>
      <c r="B25" s="16" t="s">
        <v>33</v>
      </c>
      <c r="C25" s="41">
        <v>25.65</v>
      </c>
      <c r="D25" s="16">
        <v>1</v>
      </c>
      <c r="E25" s="17">
        <f t="shared" si="3"/>
        <v>25.65</v>
      </c>
      <c r="F25" s="59"/>
    </row>
    <row r="26" spans="1:11" x14ac:dyDescent="0.2">
      <c r="A26" s="16" t="s">
        <v>34</v>
      </c>
      <c r="B26" s="16" t="s">
        <v>33</v>
      </c>
      <c r="C26" s="41">
        <v>21.39</v>
      </c>
      <c r="D26" s="16">
        <v>1</v>
      </c>
      <c r="E26" s="17">
        <f t="shared" si="3"/>
        <v>21.39</v>
      </c>
      <c r="F26" s="59"/>
    </row>
    <row r="27" spans="1:11" x14ac:dyDescent="0.2">
      <c r="A27" s="16" t="s">
        <v>35</v>
      </c>
      <c r="B27" s="16" t="s">
        <v>33</v>
      </c>
      <c r="C27" s="41">
        <v>29.55</v>
      </c>
      <c r="D27" s="16">
        <v>1</v>
      </c>
      <c r="E27" s="17">
        <f t="shared" si="3"/>
        <v>29.55</v>
      </c>
      <c r="F27" s="59"/>
    </row>
    <row r="28" spans="1:11" x14ac:dyDescent="0.2">
      <c r="A28" s="16" t="s">
        <v>36</v>
      </c>
      <c r="B28" s="16" t="s">
        <v>33</v>
      </c>
      <c r="C28" s="41">
        <v>11.58</v>
      </c>
      <c r="D28" s="16">
        <v>1</v>
      </c>
      <c r="E28" s="17">
        <f t="shared" si="3"/>
        <v>11.58</v>
      </c>
      <c r="F28" s="59"/>
    </row>
    <row r="29" spans="1:11" x14ac:dyDescent="0.2">
      <c r="A29" s="16" t="s">
        <v>37</v>
      </c>
      <c r="B29" s="16" t="s">
        <v>33</v>
      </c>
      <c r="C29" s="41">
        <v>22.34</v>
      </c>
      <c r="D29" s="16">
        <v>1</v>
      </c>
      <c r="E29" s="17">
        <f t="shared" si="3"/>
        <v>22.34</v>
      </c>
      <c r="F29" s="59"/>
    </row>
    <row r="30" spans="1:11" ht="15" x14ac:dyDescent="0.2">
      <c r="A30" s="16" t="s">
        <v>49</v>
      </c>
      <c r="B30" s="16" t="s">
        <v>53</v>
      </c>
      <c r="C30" s="41">
        <v>105.13</v>
      </c>
      <c r="D30" s="16">
        <v>0.5</v>
      </c>
      <c r="E30" s="17">
        <f t="shared" si="3"/>
        <v>52.564999999999998</v>
      </c>
      <c r="F30" s="59"/>
    </row>
    <row r="31" spans="1:11" ht="15" x14ac:dyDescent="0.2">
      <c r="A31" s="16" t="s">
        <v>48</v>
      </c>
      <c r="B31" s="16" t="s">
        <v>38</v>
      </c>
      <c r="C31" s="41">
        <v>5.63</v>
      </c>
      <c r="D31" s="16">
        <v>4</v>
      </c>
      <c r="E31" s="17">
        <f t="shared" si="3"/>
        <v>22.52</v>
      </c>
      <c r="F31" s="59"/>
    </row>
    <row r="32" spans="1:11" x14ac:dyDescent="0.2">
      <c r="A32" s="16" t="s">
        <v>61</v>
      </c>
      <c r="B32" s="16" t="s">
        <v>33</v>
      </c>
      <c r="C32" s="41">
        <v>150</v>
      </c>
      <c r="D32" s="16">
        <v>1</v>
      </c>
      <c r="E32" s="17">
        <f t="shared" si="3"/>
        <v>150</v>
      </c>
      <c r="F32" s="59"/>
    </row>
    <row r="33" spans="1:12" x14ac:dyDescent="0.2">
      <c r="A33" s="30" t="s">
        <v>39</v>
      </c>
      <c r="B33" s="31"/>
      <c r="C33" s="31"/>
      <c r="D33" s="31"/>
      <c r="E33" s="32">
        <f>SUM(E22:E32)</f>
        <v>422.38499999999999</v>
      </c>
      <c r="F33" s="59"/>
      <c r="G33" s="9"/>
      <c r="H33" s="9"/>
      <c r="I33" s="9"/>
      <c r="J33" s="9"/>
      <c r="K33" s="9"/>
      <c r="L33" s="9"/>
    </row>
    <row r="34" spans="1:12" x14ac:dyDescent="0.2">
      <c r="A34" s="11"/>
      <c r="E34" s="10"/>
      <c r="F34" s="59"/>
      <c r="G34" s="9"/>
      <c r="H34" s="9"/>
      <c r="I34" s="9"/>
      <c r="J34" s="9"/>
      <c r="K34" s="9"/>
      <c r="L34" s="9"/>
    </row>
    <row r="35" spans="1:12" x14ac:dyDescent="0.2">
      <c r="A35" s="12" t="s">
        <v>40</v>
      </c>
      <c r="B35" s="15"/>
      <c r="C35" s="15"/>
      <c r="D35" s="15"/>
      <c r="E35" s="15"/>
      <c r="F35" s="59"/>
      <c r="L35" s="9"/>
    </row>
    <row r="36" spans="1:12" x14ac:dyDescent="0.2">
      <c r="A36" s="33" t="s">
        <v>3</v>
      </c>
      <c r="B36" s="33" t="s">
        <v>4</v>
      </c>
      <c r="C36" s="33" t="s">
        <v>5</v>
      </c>
      <c r="D36" s="33" t="s">
        <v>6</v>
      </c>
      <c r="E36" s="34" t="s">
        <v>7</v>
      </c>
      <c r="F36" s="59"/>
      <c r="L36" s="9"/>
    </row>
    <row r="37" spans="1:12" ht="15" x14ac:dyDescent="0.2">
      <c r="A37" s="16" t="s">
        <v>50</v>
      </c>
      <c r="B37" s="16" t="s">
        <v>41</v>
      </c>
      <c r="C37" s="41">
        <v>5</v>
      </c>
      <c r="D37" s="39">
        <f>H8/54</f>
        <v>370.37037037037038</v>
      </c>
      <c r="E37" s="17">
        <f>C37*D37</f>
        <v>1851.851851851852</v>
      </c>
      <c r="F37" s="63"/>
      <c r="L37" s="9"/>
    </row>
    <row r="38" spans="1:12" ht="15" x14ac:dyDescent="0.2">
      <c r="A38" s="16" t="s">
        <v>51</v>
      </c>
      <c r="B38" s="16" t="s">
        <v>41</v>
      </c>
      <c r="C38" s="41">
        <v>5</v>
      </c>
      <c r="D38" s="39">
        <f>H9/54</f>
        <v>296.2962962962963</v>
      </c>
      <c r="E38" s="17">
        <f>C38*D38</f>
        <v>1481.4814814814815</v>
      </c>
      <c r="L38" s="9"/>
    </row>
    <row r="39" spans="1:12" ht="15" x14ac:dyDescent="0.2">
      <c r="A39" s="16" t="s">
        <v>52</v>
      </c>
      <c r="B39" s="16" t="s">
        <v>41</v>
      </c>
      <c r="C39" s="41">
        <v>5</v>
      </c>
      <c r="D39" s="39">
        <f>H10/54</f>
        <v>148.14814814814815</v>
      </c>
      <c r="E39" s="17">
        <f>C39*D39</f>
        <v>740.74074074074076</v>
      </c>
      <c r="L39" s="9"/>
    </row>
    <row r="40" spans="1:12" x14ac:dyDescent="0.2">
      <c r="E40" s="8"/>
      <c r="L40" s="9"/>
    </row>
    <row r="41" spans="1:12" x14ac:dyDescent="0.2">
      <c r="A41" s="35" t="s">
        <v>63</v>
      </c>
      <c r="B41" s="36"/>
      <c r="C41" s="25"/>
      <c r="D41" s="25"/>
      <c r="E41" s="26">
        <f>E18+E33+E38</f>
        <v>2669.8052939814816</v>
      </c>
      <c r="L41" s="9"/>
    </row>
    <row r="42" spans="1:12" x14ac:dyDescent="0.2">
      <c r="A42" s="35" t="s">
        <v>64</v>
      </c>
      <c r="B42" s="36"/>
      <c r="C42" s="25"/>
      <c r="D42" s="25"/>
      <c r="E42" s="26">
        <f>(J7*H9)</f>
        <v>2880</v>
      </c>
      <c r="L42" s="9"/>
    </row>
    <row r="43" spans="1:12" x14ac:dyDescent="0.2">
      <c r="A43" s="35" t="s">
        <v>65</v>
      </c>
      <c r="B43" s="37"/>
      <c r="C43" s="27"/>
      <c r="D43" s="27"/>
      <c r="E43" s="28">
        <f>SUM(E42-E41)</f>
        <v>210.19470601851845</v>
      </c>
      <c r="L43" s="9"/>
    </row>
    <row r="44" spans="1:12" x14ac:dyDescent="0.2">
      <c r="L44" s="9"/>
    </row>
    <row r="45" spans="1:12" ht="15" x14ac:dyDescent="0.2">
      <c r="A45" s="29" t="s">
        <v>46</v>
      </c>
      <c r="L45" s="9"/>
    </row>
    <row r="46" spans="1:12" x14ac:dyDescent="0.2">
      <c r="L46" s="9"/>
    </row>
    <row r="47" spans="1:12" ht="15" x14ac:dyDescent="0.2">
      <c r="A47" s="29" t="s">
        <v>47</v>
      </c>
      <c r="B47" s="2"/>
      <c r="C47" s="2"/>
      <c r="D47" s="2"/>
      <c r="E47" s="3"/>
    </row>
    <row r="48" spans="1:12" x14ac:dyDescent="0.2">
      <c r="A48" s="1" t="s">
        <v>42</v>
      </c>
    </row>
    <row r="50" spans="1:1" ht="15" x14ac:dyDescent="0.2">
      <c r="A50" s="29" t="s">
        <v>67</v>
      </c>
    </row>
  </sheetData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54109-1FF6-43FD-B510-95475EA91470}">
  <sheetPr>
    <pageSetUpPr fitToPage="1"/>
  </sheetPr>
  <dimension ref="A1:L62"/>
  <sheetViews>
    <sheetView workbookViewId="0">
      <selection activeCell="F1" sqref="F1"/>
    </sheetView>
  </sheetViews>
  <sheetFormatPr defaultColWidth="9.140625" defaultRowHeight="12.75" x14ac:dyDescent="0.2"/>
  <cols>
    <col min="1" max="1" width="36.855468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60" customWidth="1"/>
    <col min="7" max="7" width="11.42578125" style="1" customWidth="1"/>
    <col min="8" max="8" width="13.42578125" style="1" customWidth="1"/>
    <col min="9" max="9" width="13.42578125" style="1" bestFit="1" customWidth="1"/>
    <col min="10" max="10" width="9.140625" style="1"/>
    <col min="11" max="11" width="11.140625" style="1" customWidth="1"/>
    <col min="12" max="16384" width="9.140625" style="1"/>
  </cols>
  <sheetData>
    <row r="1" spans="1:11" ht="15.75" x14ac:dyDescent="0.25">
      <c r="A1" s="4" t="s">
        <v>62</v>
      </c>
      <c r="B1" s="5"/>
      <c r="C1" s="5"/>
      <c r="D1" s="5"/>
    </row>
    <row r="2" spans="1:11" ht="15.75" x14ac:dyDescent="0.25">
      <c r="A2" s="38" t="s">
        <v>68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2" t="s">
        <v>1</v>
      </c>
      <c r="B4" s="13"/>
      <c r="C4" s="13"/>
      <c r="D4" s="13"/>
      <c r="E4" s="14"/>
      <c r="I4" s="4" t="s">
        <v>2</v>
      </c>
      <c r="J4" s="7"/>
      <c r="K4" s="7"/>
    </row>
    <row r="5" spans="1:11" s="7" customFormat="1" x14ac:dyDescent="0.2">
      <c r="A5" s="33" t="s">
        <v>3</v>
      </c>
      <c r="B5" s="33" t="s">
        <v>4</v>
      </c>
      <c r="C5" s="33" t="s">
        <v>5</v>
      </c>
      <c r="D5" s="33" t="s">
        <v>6</v>
      </c>
      <c r="E5" s="34" t="s">
        <v>7</v>
      </c>
      <c r="F5" s="61"/>
      <c r="G5" s="1"/>
      <c r="H5" s="1"/>
      <c r="I5" s="15"/>
      <c r="J5" s="18" t="s">
        <v>8</v>
      </c>
      <c r="K5" s="22"/>
    </row>
    <row r="6" spans="1:11" x14ac:dyDescent="0.2">
      <c r="A6" s="16" t="s">
        <v>9</v>
      </c>
      <c r="B6" s="16" t="s">
        <v>10</v>
      </c>
      <c r="C6" s="64">
        <v>0.6</v>
      </c>
      <c r="D6" s="65">
        <v>175</v>
      </c>
      <c r="E6" s="17">
        <f t="shared" ref="E6:E12" si="0">(C6*D6)</f>
        <v>105</v>
      </c>
      <c r="F6" s="59"/>
      <c r="G6" s="24"/>
      <c r="H6" s="24"/>
      <c r="I6" s="19" t="s">
        <v>11</v>
      </c>
      <c r="J6" s="20" t="s">
        <v>12</v>
      </c>
      <c r="K6" s="19" t="s">
        <v>13</v>
      </c>
    </row>
    <row r="7" spans="1:11" x14ac:dyDescent="0.2">
      <c r="A7" s="16" t="s">
        <v>14</v>
      </c>
      <c r="B7" s="16" t="s">
        <v>10</v>
      </c>
      <c r="C7" s="64">
        <v>0.73</v>
      </c>
      <c r="D7" s="65">
        <v>80</v>
      </c>
      <c r="E7" s="17">
        <f t="shared" si="0"/>
        <v>58.4</v>
      </c>
      <c r="F7" s="59"/>
      <c r="G7" s="23" t="s">
        <v>15</v>
      </c>
      <c r="H7" s="40"/>
      <c r="I7" s="69">
        <v>0.25</v>
      </c>
      <c r="J7" s="70">
        <v>0.18</v>
      </c>
      <c r="K7" s="69">
        <v>0.11</v>
      </c>
    </row>
    <row r="8" spans="1:11" x14ac:dyDescent="0.2">
      <c r="A8" s="16" t="s">
        <v>16</v>
      </c>
      <c r="B8" s="16" t="s">
        <v>10</v>
      </c>
      <c r="C8" s="64">
        <v>0.34</v>
      </c>
      <c r="D8" s="65">
        <v>80</v>
      </c>
      <c r="E8" s="17">
        <f t="shared" si="0"/>
        <v>27.200000000000003</v>
      </c>
      <c r="F8" s="59"/>
      <c r="G8" s="21" t="s">
        <v>17</v>
      </c>
      <c r="H8" s="71">
        <v>20000</v>
      </c>
      <c r="I8" s="17">
        <f>(I$7*$H8)-$E$25-$E$45-$E49</f>
        <v>1959.8243356481482</v>
      </c>
      <c r="J8" s="17">
        <f>(J$7*$H8)-$E$25-$E$45-$E49</f>
        <v>559.82433564814824</v>
      </c>
      <c r="K8" s="17">
        <f>(K$7*$H8)-$E$25-$E$45-$E49</f>
        <v>-840.17566435185199</v>
      </c>
    </row>
    <row r="9" spans="1:11" x14ac:dyDescent="0.2">
      <c r="A9" s="16" t="s">
        <v>18</v>
      </c>
      <c r="B9" s="16" t="s">
        <v>19</v>
      </c>
      <c r="C9" s="64">
        <v>50</v>
      </c>
      <c r="D9" s="65">
        <v>1</v>
      </c>
      <c r="E9" s="17">
        <f t="shared" si="0"/>
        <v>50</v>
      </c>
      <c r="F9" s="59"/>
      <c r="G9" s="21" t="s">
        <v>20</v>
      </c>
      <c r="H9" s="71">
        <v>16000</v>
      </c>
      <c r="I9" s="17">
        <f>(I$7*$H9)-$E$25-$E$45-$E50</f>
        <v>1330.1947060185187</v>
      </c>
      <c r="J9" s="17">
        <f>(J$7*$H9)-$E$25-$E$45-$E50</f>
        <v>210.19470601851845</v>
      </c>
      <c r="K9" s="17">
        <f>(K$7*$H9)-$E$25-$E$45-$E50</f>
        <v>-909.80529398148144</v>
      </c>
    </row>
    <row r="10" spans="1:11" x14ac:dyDescent="0.2">
      <c r="A10" s="16" t="s">
        <v>21</v>
      </c>
      <c r="B10" s="16" t="s">
        <v>10</v>
      </c>
      <c r="C10" s="64">
        <v>1.74</v>
      </c>
      <c r="D10" s="65">
        <v>1.5</v>
      </c>
      <c r="E10" s="17">
        <f t="shared" si="0"/>
        <v>2.61</v>
      </c>
      <c r="F10" s="59"/>
      <c r="G10" s="21" t="s">
        <v>22</v>
      </c>
      <c r="H10" s="71">
        <v>8000</v>
      </c>
      <c r="I10" s="17">
        <f>(I$7*$H10)-$E$25-$E$45-$E51</f>
        <v>70.935446759259207</v>
      </c>
      <c r="J10" s="17">
        <f>(J$7*$H10)-$E$25-$E$45-$E51</f>
        <v>-489.06455324074068</v>
      </c>
      <c r="K10" s="17">
        <f>(K$7*$H10)-$E$25-$E$45-$E51</f>
        <v>-1049.0645532407407</v>
      </c>
    </row>
    <row r="11" spans="1:11" x14ac:dyDescent="0.2">
      <c r="A11" s="16" t="s">
        <v>43</v>
      </c>
      <c r="B11" s="16" t="s">
        <v>10</v>
      </c>
      <c r="C11" s="64">
        <v>0.65</v>
      </c>
      <c r="D11" s="65">
        <v>20</v>
      </c>
      <c r="E11" s="17">
        <f t="shared" si="0"/>
        <v>13</v>
      </c>
      <c r="F11" s="59"/>
      <c r="G11" s="11"/>
      <c r="H11" s="10"/>
      <c r="I11" s="47"/>
    </row>
    <row r="12" spans="1:11" ht="15.75" x14ac:dyDescent="0.25">
      <c r="A12" s="16" t="s">
        <v>44</v>
      </c>
      <c r="B12" s="16" t="s">
        <v>23</v>
      </c>
      <c r="C12" s="64">
        <v>18.149999999999999</v>
      </c>
      <c r="D12" s="65">
        <v>18.25</v>
      </c>
      <c r="E12" s="17">
        <f t="shared" si="0"/>
        <v>331.23749999999995</v>
      </c>
      <c r="F12" s="59"/>
      <c r="G12"/>
      <c r="H12" s="48" t="s">
        <v>66</v>
      </c>
      <c r="I12"/>
      <c r="J12"/>
      <c r="K12"/>
    </row>
    <row r="13" spans="1:11" x14ac:dyDescent="0.2">
      <c r="A13" s="16" t="s">
        <v>54</v>
      </c>
      <c r="B13" s="16" t="s">
        <v>24</v>
      </c>
      <c r="C13" s="64">
        <v>8</v>
      </c>
      <c r="D13" s="65">
        <v>1.3</v>
      </c>
      <c r="E13" s="17">
        <f>(C13*D13)</f>
        <v>10.4</v>
      </c>
      <c r="F13" s="59"/>
      <c r="I13" s="15"/>
      <c r="J13" s="18" t="s">
        <v>59</v>
      </c>
      <c r="K13" s="22"/>
    </row>
    <row r="14" spans="1:11" x14ac:dyDescent="0.2">
      <c r="A14" s="16" t="s">
        <v>55</v>
      </c>
      <c r="B14" s="16" t="s">
        <v>25</v>
      </c>
      <c r="C14" s="64">
        <v>1.46</v>
      </c>
      <c r="D14" s="65">
        <v>8.5</v>
      </c>
      <c r="E14" s="17">
        <f>(C14*D14)</f>
        <v>12.41</v>
      </c>
      <c r="F14" s="59"/>
      <c r="G14"/>
      <c r="H14"/>
      <c r="I14" s="49" t="s">
        <v>11</v>
      </c>
      <c r="J14" s="50" t="s">
        <v>12</v>
      </c>
      <c r="K14" s="49" t="s">
        <v>13</v>
      </c>
    </row>
    <row r="15" spans="1:11" x14ac:dyDescent="0.2">
      <c r="A15" s="16" t="s">
        <v>56</v>
      </c>
      <c r="B15" s="16" t="s">
        <v>25</v>
      </c>
      <c r="C15" s="64">
        <v>1.95</v>
      </c>
      <c r="D15" s="65">
        <v>30</v>
      </c>
      <c r="E15" s="17">
        <f>(C15*D15)</f>
        <v>58.5</v>
      </c>
      <c r="F15" s="59"/>
      <c r="G15" s="51" t="s">
        <v>15</v>
      </c>
      <c r="H15" s="52"/>
      <c r="I15" s="69">
        <v>0.25</v>
      </c>
      <c r="J15" s="70">
        <v>0.18</v>
      </c>
      <c r="K15" s="69">
        <v>0.11</v>
      </c>
    </row>
    <row r="16" spans="1:11" x14ac:dyDescent="0.2">
      <c r="A16" s="16" t="s">
        <v>57</v>
      </c>
      <c r="B16" s="16" t="s">
        <v>58</v>
      </c>
      <c r="C16" s="64">
        <v>11.88</v>
      </c>
      <c r="D16" s="65">
        <v>6</v>
      </c>
      <c r="E16" s="17">
        <f>(C16*D16)</f>
        <v>71.28</v>
      </c>
      <c r="F16" s="59"/>
      <c r="G16" s="55" t="s">
        <v>17</v>
      </c>
      <c r="H16" s="72">
        <v>20000</v>
      </c>
      <c r="I16" s="41">
        <f>I8/$H$8</f>
        <v>9.7991216782407409E-2</v>
      </c>
      <c r="J16" s="41">
        <f>J8/$H$8</f>
        <v>2.7991216782407412E-2</v>
      </c>
      <c r="K16" s="41">
        <f>K8/$H$8</f>
        <v>-4.2008783217592598E-2</v>
      </c>
    </row>
    <row r="17" spans="1:11" x14ac:dyDescent="0.2">
      <c r="A17" s="65"/>
      <c r="B17" s="65"/>
      <c r="C17" s="64"/>
      <c r="D17" s="65"/>
      <c r="E17" s="68">
        <f t="shared" ref="E17:E23" si="1">(C17*D17)</f>
        <v>0</v>
      </c>
      <c r="F17" s="59"/>
      <c r="G17" s="55" t="s">
        <v>20</v>
      </c>
      <c r="H17" s="72">
        <v>16000</v>
      </c>
      <c r="I17" s="41">
        <f>I9/$H$9</f>
        <v>8.3137169126157415E-2</v>
      </c>
      <c r="J17" s="41">
        <f>J9/$H$9</f>
        <v>1.3137169126157403E-2</v>
      </c>
      <c r="K17" s="41">
        <f>K9/$H$9</f>
        <v>-5.6862830873842592E-2</v>
      </c>
    </row>
    <row r="18" spans="1:11" x14ac:dyDescent="0.2">
      <c r="A18" s="65"/>
      <c r="B18" s="65"/>
      <c r="C18" s="64"/>
      <c r="D18" s="65"/>
      <c r="E18" s="68">
        <f t="shared" si="1"/>
        <v>0</v>
      </c>
      <c r="F18" s="59"/>
      <c r="G18" s="55" t="s">
        <v>22</v>
      </c>
      <c r="H18" s="72">
        <v>8000</v>
      </c>
      <c r="I18" s="41">
        <f>I10/$H$10</f>
        <v>8.8669308449074013E-3</v>
      </c>
      <c r="J18" s="41">
        <f>J10/$H$10</f>
        <v>-6.1133069155092583E-2</v>
      </c>
      <c r="K18" s="41">
        <f>K10/$H$10</f>
        <v>-0.1311330691550926</v>
      </c>
    </row>
    <row r="19" spans="1:11" x14ac:dyDescent="0.2">
      <c r="A19" s="65"/>
      <c r="B19" s="65"/>
      <c r="C19" s="64"/>
      <c r="D19" s="65"/>
      <c r="E19" s="68">
        <f t="shared" si="1"/>
        <v>0</v>
      </c>
      <c r="F19" s="59"/>
      <c r="G19"/>
      <c r="H19"/>
      <c r="I19"/>
      <c r="J19"/>
      <c r="K19"/>
    </row>
    <row r="20" spans="1:11" x14ac:dyDescent="0.2">
      <c r="A20" s="65"/>
      <c r="B20" s="65"/>
      <c r="C20" s="64"/>
      <c r="D20" s="65"/>
      <c r="E20" s="68">
        <f t="shared" si="1"/>
        <v>0</v>
      </c>
      <c r="F20" s="59"/>
      <c r="G20" s="57" t="s">
        <v>60</v>
      </c>
      <c r="H20" s="52"/>
      <c r="I20" s="52"/>
      <c r="J20"/>
      <c r="K20"/>
    </row>
    <row r="21" spans="1:11" x14ac:dyDescent="0.2">
      <c r="A21" s="65"/>
      <c r="B21" s="65"/>
      <c r="C21" s="64"/>
      <c r="D21" s="65"/>
      <c r="E21" s="68">
        <f t="shared" si="1"/>
        <v>0</v>
      </c>
      <c r="F21" s="59"/>
      <c r="G21" s="51" t="s">
        <v>15</v>
      </c>
      <c r="H21" s="52"/>
      <c r="I21" s="58"/>
      <c r="J21"/>
      <c r="K21" s="10"/>
    </row>
    <row r="22" spans="1:11" x14ac:dyDescent="0.2">
      <c r="A22" s="65"/>
      <c r="B22" s="65"/>
      <c r="C22" s="64"/>
      <c r="D22" s="65"/>
      <c r="E22" s="68">
        <f t="shared" si="1"/>
        <v>0</v>
      </c>
      <c r="F22" s="59"/>
      <c r="G22" s="55" t="s">
        <v>17</v>
      </c>
      <c r="H22" s="72">
        <v>20000</v>
      </c>
      <c r="I22" s="41">
        <f>$E$53/H22</f>
        <v>0.13349026469907407</v>
      </c>
      <c r="J22"/>
      <c r="K22" s="10"/>
    </row>
    <row r="23" spans="1:11" x14ac:dyDescent="0.2">
      <c r="A23" s="65"/>
      <c r="B23" s="65"/>
      <c r="C23" s="64"/>
      <c r="D23" s="65"/>
      <c r="E23" s="68">
        <f t="shared" si="1"/>
        <v>0</v>
      </c>
      <c r="F23" s="59"/>
      <c r="G23" s="55" t="s">
        <v>20</v>
      </c>
      <c r="H23" s="72">
        <v>16000</v>
      </c>
      <c r="I23" s="41">
        <f>$E$53/H23</f>
        <v>0.1668628308738426</v>
      </c>
      <c r="K23" s="10"/>
    </row>
    <row r="24" spans="1:11" ht="15" x14ac:dyDescent="0.2">
      <c r="A24" s="16" t="s">
        <v>45</v>
      </c>
      <c r="B24" s="41">
        <f>SUM(E6:E23)</f>
        <v>740.03749999999991</v>
      </c>
      <c r="C24" s="66">
        <v>6</v>
      </c>
      <c r="D24" s="67">
        <v>7.0000000000000007E-2</v>
      </c>
      <c r="E24" s="17">
        <f>B24*(C24/12)*D24</f>
        <v>25.9013125</v>
      </c>
      <c r="F24" s="62"/>
      <c r="G24" s="55" t="s">
        <v>22</v>
      </c>
      <c r="H24" s="72">
        <v>8000</v>
      </c>
      <c r="I24" s="41">
        <f>$E$53/H24</f>
        <v>0.3337256617476852</v>
      </c>
      <c r="K24" s="10"/>
    </row>
    <row r="25" spans="1:11" x14ac:dyDescent="0.2">
      <c r="A25" s="30" t="s">
        <v>26</v>
      </c>
      <c r="B25" s="31"/>
      <c r="C25" s="31"/>
      <c r="D25" s="31"/>
      <c r="E25" s="32">
        <f>SUM(E6:E24)</f>
        <v>765.93881249999993</v>
      </c>
      <c r="F25" s="62"/>
    </row>
    <row r="26" spans="1:11" x14ac:dyDescent="0.2">
      <c r="A26" s="11"/>
      <c r="E26" s="10"/>
    </row>
    <row r="27" spans="1:11" x14ac:dyDescent="0.2">
      <c r="A27" s="12" t="s">
        <v>27</v>
      </c>
      <c r="B27" s="15"/>
      <c r="C27" s="15"/>
      <c r="D27" s="15"/>
      <c r="E27" s="15"/>
      <c r="F27" s="61"/>
    </row>
    <row r="28" spans="1:11" x14ac:dyDescent="0.2">
      <c r="A28" s="33" t="s">
        <v>3</v>
      </c>
      <c r="B28" s="33" t="s">
        <v>4</v>
      </c>
      <c r="C28" s="33" t="s">
        <v>5</v>
      </c>
      <c r="D28" s="33" t="s">
        <v>6</v>
      </c>
      <c r="E28" s="34" t="s">
        <v>7</v>
      </c>
      <c r="F28" s="59"/>
    </row>
    <row r="29" spans="1:11" x14ac:dyDescent="0.2">
      <c r="A29" s="16" t="s">
        <v>28</v>
      </c>
      <c r="B29" s="16" t="s">
        <v>29</v>
      </c>
      <c r="C29" s="64">
        <v>9.93</v>
      </c>
      <c r="D29" s="65">
        <v>1</v>
      </c>
      <c r="E29" s="17">
        <f>C29*D29</f>
        <v>9.93</v>
      </c>
      <c r="F29" s="59"/>
    </row>
    <row r="30" spans="1:11" x14ac:dyDescent="0.2">
      <c r="A30" s="16" t="s">
        <v>30</v>
      </c>
      <c r="B30" s="16" t="s">
        <v>29</v>
      </c>
      <c r="C30" s="64">
        <v>10.98</v>
      </c>
      <c r="D30" s="65">
        <v>7</v>
      </c>
      <c r="E30" s="17">
        <f t="shared" ref="E30:E44" si="2">C30*D30</f>
        <v>76.86</v>
      </c>
      <c r="F30" s="59"/>
    </row>
    <row r="31" spans="1:11" x14ac:dyDescent="0.2">
      <c r="A31" s="16" t="s">
        <v>31</v>
      </c>
      <c r="B31" s="16" t="s">
        <v>29</v>
      </c>
      <c r="C31" s="64">
        <v>18.850000000000001</v>
      </c>
      <c r="D31" s="65">
        <v>0</v>
      </c>
      <c r="E31" s="17">
        <f>C31*D31</f>
        <v>0</v>
      </c>
      <c r="F31" s="59"/>
    </row>
    <row r="32" spans="1:11" x14ac:dyDescent="0.2">
      <c r="A32" s="16" t="s">
        <v>32</v>
      </c>
      <c r="B32" s="16" t="s">
        <v>33</v>
      </c>
      <c r="C32" s="64">
        <v>25.65</v>
      </c>
      <c r="D32" s="65">
        <v>1</v>
      </c>
      <c r="E32" s="17">
        <f t="shared" si="2"/>
        <v>25.65</v>
      </c>
      <c r="F32" s="59"/>
    </row>
    <row r="33" spans="1:12" x14ac:dyDescent="0.2">
      <c r="A33" s="16" t="s">
        <v>34</v>
      </c>
      <c r="B33" s="16" t="s">
        <v>33</v>
      </c>
      <c r="C33" s="64">
        <v>21.39</v>
      </c>
      <c r="D33" s="65">
        <v>1</v>
      </c>
      <c r="E33" s="17">
        <f t="shared" si="2"/>
        <v>21.39</v>
      </c>
      <c r="F33" s="59"/>
    </row>
    <row r="34" spans="1:12" x14ac:dyDescent="0.2">
      <c r="A34" s="16" t="s">
        <v>35</v>
      </c>
      <c r="B34" s="16" t="s">
        <v>33</v>
      </c>
      <c r="C34" s="64">
        <v>29.55</v>
      </c>
      <c r="D34" s="65">
        <v>1</v>
      </c>
      <c r="E34" s="17">
        <f t="shared" si="2"/>
        <v>29.55</v>
      </c>
      <c r="F34" s="59"/>
    </row>
    <row r="35" spans="1:12" x14ac:dyDescent="0.2">
      <c r="A35" s="16" t="s">
        <v>36</v>
      </c>
      <c r="B35" s="16" t="s">
        <v>33</v>
      </c>
      <c r="C35" s="64">
        <v>11.58</v>
      </c>
      <c r="D35" s="65">
        <v>1</v>
      </c>
      <c r="E35" s="17">
        <f t="shared" si="2"/>
        <v>11.58</v>
      </c>
      <c r="F35" s="59"/>
    </row>
    <row r="36" spans="1:12" x14ac:dyDescent="0.2">
      <c r="A36" s="16" t="s">
        <v>37</v>
      </c>
      <c r="B36" s="16" t="s">
        <v>33</v>
      </c>
      <c r="C36" s="64">
        <v>22.34</v>
      </c>
      <c r="D36" s="65">
        <v>1</v>
      </c>
      <c r="E36" s="17">
        <f t="shared" si="2"/>
        <v>22.34</v>
      </c>
      <c r="F36" s="59"/>
    </row>
    <row r="37" spans="1:12" ht="15" x14ac:dyDescent="0.2">
      <c r="A37" s="16" t="s">
        <v>49</v>
      </c>
      <c r="B37" s="16" t="s">
        <v>53</v>
      </c>
      <c r="C37" s="64">
        <v>105.13</v>
      </c>
      <c r="D37" s="65">
        <v>0.5</v>
      </c>
      <c r="E37" s="17">
        <f t="shared" si="2"/>
        <v>52.564999999999998</v>
      </c>
      <c r="F37" s="59"/>
    </row>
    <row r="38" spans="1:12" ht="15" x14ac:dyDescent="0.2">
      <c r="A38" s="16" t="s">
        <v>48</v>
      </c>
      <c r="B38" s="16" t="s">
        <v>38</v>
      </c>
      <c r="C38" s="64">
        <v>5.63</v>
      </c>
      <c r="D38" s="65">
        <v>4</v>
      </c>
      <c r="E38" s="17">
        <f t="shared" si="2"/>
        <v>22.52</v>
      </c>
      <c r="F38" s="59"/>
    </row>
    <row r="39" spans="1:12" x14ac:dyDescent="0.2">
      <c r="A39" s="65"/>
      <c r="B39" s="65"/>
      <c r="C39" s="64"/>
      <c r="D39" s="65"/>
      <c r="E39" s="68">
        <f t="shared" si="2"/>
        <v>0</v>
      </c>
      <c r="F39" s="59"/>
    </row>
    <row r="40" spans="1:12" x14ac:dyDescent="0.2">
      <c r="A40" s="65"/>
      <c r="B40" s="65"/>
      <c r="C40" s="64"/>
      <c r="D40" s="65"/>
      <c r="E40" s="68">
        <f t="shared" si="2"/>
        <v>0</v>
      </c>
      <c r="F40" s="59"/>
    </row>
    <row r="41" spans="1:12" x14ac:dyDescent="0.2">
      <c r="A41" s="65"/>
      <c r="B41" s="65"/>
      <c r="C41" s="64"/>
      <c r="D41" s="65"/>
      <c r="E41" s="68">
        <f t="shared" si="2"/>
        <v>0</v>
      </c>
      <c r="F41" s="59"/>
    </row>
    <row r="42" spans="1:12" x14ac:dyDescent="0.2">
      <c r="A42" s="65"/>
      <c r="B42" s="65"/>
      <c r="C42" s="64"/>
      <c r="D42" s="65"/>
      <c r="E42" s="68">
        <f t="shared" si="2"/>
        <v>0</v>
      </c>
      <c r="F42" s="59"/>
    </row>
    <row r="43" spans="1:12" x14ac:dyDescent="0.2">
      <c r="A43" s="65"/>
      <c r="B43" s="65"/>
      <c r="C43" s="64"/>
      <c r="D43" s="65"/>
      <c r="E43" s="68">
        <f t="shared" si="2"/>
        <v>0</v>
      </c>
      <c r="F43" s="59"/>
    </row>
    <row r="44" spans="1:12" x14ac:dyDescent="0.2">
      <c r="A44" s="16" t="s">
        <v>61</v>
      </c>
      <c r="B44" s="16" t="s">
        <v>33</v>
      </c>
      <c r="C44" s="64">
        <v>150</v>
      </c>
      <c r="D44" s="65">
        <v>1</v>
      </c>
      <c r="E44" s="17">
        <f t="shared" si="2"/>
        <v>150</v>
      </c>
      <c r="F44" s="59"/>
    </row>
    <row r="45" spans="1:12" x14ac:dyDescent="0.2">
      <c r="A45" s="30" t="s">
        <v>39</v>
      </c>
      <c r="B45" s="31"/>
      <c r="C45" s="31"/>
      <c r="D45" s="31"/>
      <c r="E45" s="32">
        <f>SUM(E29:E44)</f>
        <v>422.38499999999999</v>
      </c>
      <c r="F45" s="59"/>
      <c r="G45" s="9"/>
      <c r="H45" s="9"/>
      <c r="I45" s="9"/>
      <c r="J45" s="9"/>
      <c r="K45" s="9"/>
      <c r="L45" s="9"/>
    </row>
    <row r="46" spans="1:12" x14ac:dyDescent="0.2">
      <c r="A46" s="11"/>
      <c r="E46" s="10"/>
      <c r="F46" s="59"/>
      <c r="G46" s="9"/>
      <c r="H46" s="9"/>
      <c r="I46" s="9"/>
      <c r="J46" s="9"/>
      <c r="K46" s="9"/>
      <c r="L46" s="9"/>
    </row>
    <row r="47" spans="1:12" x14ac:dyDescent="0.2">
      <c r="A47" s="12" t="s">
        <v>40</v>
      </c>
      <c r="B47" s="15"/>
      <c r="C47" s="15"/>
      <c r="D47" s="15"/>
      <c r="E47" s="15"/>
      <c r="F47" s="59"/>
      <c r="L47" s="9"/>
    </row>
    <row r="48" spans="1:12" x14ac:dyDescent="0.2">
      <c r="A48" s="33" t="s">
        <v>3</v>
      </c>
      <c r="B48" s="33" t="s">
        <v>4</v>
      </c>
      <c r="C48" s="33" t="s">
        <v>5</v>
      </c>
      <c r="D48" s="33" t="s">
        <v>6</v>
      </c>
      <c r="E48" s="34" t="s">
        <v>7</v>
      </c>
      <c r="F48" s="59"/>
      <c r="L48" s="9"/>
    </row>
    <row r="49" spans="1:12" ht="15" x14ac:dyDescent="0.2">
      <c r="A49" s="16" t="s">
        <v>50</v>
      </c>
      <c r="B49" s="16" t="s">
        <v>41</v>
      </c>
      <c r="C49" s="41">
        <v>5</v>
      </c>
      <c r="D49" s="39">
        <f>H8/54</f>
        <v>370.37037037037038</v>
      </c>
      <c r="E49" s="17">
        <f>C49*D49</f>
        <v>1851.851851851852</v>
      </c>
      <c r="F49" s="63"/>
      <c r="L49" s="9"/>
    </row>
    <row r="50" spans="1:12" ht="15" x14ac:dyDescent="0.2">
      <c r="A50" s="16" t="s">
        <v>51</v>
      </c>
      <c r="B50" s="16" t="s">
        <v>41</v>
      </c>
      <c r="C50" s="41">
        <v>5</v>
      </c>
      <c r="D50" s="39">
        <f>H9/54</f>
        <v>296.2962962962963</v>
      </c>
      <c r="E50" s="17">
        <f>C50*D50</f>
        <v>1481.4814814814815</v>
      </c>
      <c r="L50" s="9"/>
    </row>
    <row r="51" spans="1:12" ht="15" x14ac:dyDescent="0.2">
      <c r="A51" s="16" t="s">
        <v>52</v>
      </c>
      <c r="B51" s="16" t="s">
        <v>41</v>
      </c>
      <c r="C51" s="41">
        <v>5</v>
      </c>
      <c r="D51" s="39">
        <f>H10/54</f>
        <v>148.14814814814815</v>
      </c>
      <c r="E51" s="17">
        <f>C51*D51</f>
        <v>740.74074074074076</v>
      </c>
      <c r="L51" s="9"/>
    </row>
    <row r="52" spans="1:12" x14ac:dyDescent="0.2">
      <c r="E52" s="8"/>
      <c r="L52" s="9"/>
    </row>
    <row r="53" spans="1:12" x14ac:dyDescent="0.2">
      <c r="A53" s="35" t="s">
        <v>63</v>
      </c>
      <c r="B53" s="36"/>
      <c r="C53" s="25"/>
      <c r="D53" s="25"/>
      <c r="E53" s="26">
        <f>E25+E45+E50</f>
        <v>2669.8052939814816</v>
      </c>
      <c r="L53" s="9"/>
    </row>
    <row r="54" spans="1:12" x14ac:dyDescent="0.2">
      <c r="A54" s="35" t="s">
        <v>64</v>
      </c>
      <c r="B54" s="36"/>
      <c r="C54" s="25"/>
      <c r="D54" s="25"/>
      <c r="E54" s="26">
        <f>(J7*H9)</f>
        <v>2880</v>
      </c>
      <c r="L54" s="9"/>
    </row>
    <row r="55" spans="1:12" x14ac:dyDescent="0.2">
      <c r="A55" s="35" t="s">
        <v>65</v>
      </c>
      <c r="B55" s="37"/>
      <c r="C55" s="27"/>
      <c r="D55" s="27"/>
      <c r="E55" s="28">
        <f>SUM(E54-E53)</f>
        <v>210.19470601851845</v>
      </c>
      <c r="L55" s="9"/>
    </row>
    <row r="56" spans="1:12" x14ac:dyDescent="0.2">
      <c r="L56" s="9"/>
    </row>
    <row r="57" spans="1:12" ht="15" x14ac:dyDescent="0.2">
      <c r="A57" s="29" t="s">
        <v>46</v>
      </c>
      <c r="L57" s="9"/>
    </row>
    <row r="58" spans="1:12" x14ac:dyDescent="0.2">
      <c r="L58" s="9"/>
    </row>
    <row r="59" spans="1:12" ht="15" x14ac:dyDescent="0.2">
      <c r="A59" s="29" t="s">
        <v>47</v>
      </c>
      <c r="B59" s="2"/>
      <c r="C59" s="2"/>
      <c r="D59" s="2"/>
      <c r="E59" s="3"/>
    </row>
    <row r="60" spans="1:12" x14ac:dyDescent="0.2">
      <c r="A60" s="1" t="s">
        <v>42</v>
      </c>
    </row>
    <row r="62" spans="1:12" ht="15" x14ac:dyDescent="0.2">
      <c r="A62" s="29" t="s">
        <v>67</v>
      </c>
    </row>
  </sheetData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C77D-4A42-4E56-A63A-2ACB5BDD3E7E}">
  <sheetPr>
    <pageSetUpPr fitToPage="1"/>
  </sheetPr>
  <dimension ref="A1:L51"/>
  <sheetViews>
    <sheetView tabSelected="1" workbookViewId="0">
      <selection activeCell="F1" sqref="F1"/>
    </sheetView>
  </sheetViews>
  <sheetFormatPr defaultColWidth="9.140625" defaultRowHeight="12.75" x14ac:dyDescent="0.2"/>
  <cols>
    <col min="1" max="1" width="36.855468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60" customWidth="1"/>
    <col min="7" max="7" width="11.42578125" style="1" customWidth="1"/>
    <col min="8" max="8" width="13.42578125" style="1" customWidth="1"/>
    <col min="9" max="9" width="13.42578125" style="1" bestFit="1" customWidth="1"/>
    <col min="10" max="10" width="9.140625" style="1"/>
    <col min="11" max="11" width="11.140625" style="1" customWidth="1"/>
    <col min="12" max="16384" width="9.140625" style="1"/>
  </cols>
  <sheetData>
    <row r="1" spans="1:11" ht="15.75" x14ac:dyDescent="0.25">
      <c r="A1" s="4" t="s">
        <v>69</v>
      </c>
      <c r="B1" s="5"/>
      <c r="C1" s="5"/>
      <c r="D1" s="5"/>
    </row>
    <row r="2" spans="1:11" ht="15.75" x14ac:dyDescent="0.25">
      <c r="A2" s="38" t="s">
        <v>68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2" t="s">
        <v>1</v>
      </c>
      <c r="B4" s="13"/>
      <c r="C4" s="13"/>
      <c r="D4" s="13"/>
      <c r="E4" s="14"/>
      <c r="I4" s="4" t="s">
        <v>2</v>
      </c>
      <c r="J4" s="7"/>
      <c r="K4" s="7"/>
    </row>
    <row r="5" spans="1:11" s="7" customFormat="1" x14ac:dyDescent="0.2">
      <c r="A5" s="33" t="s">
        <v>3</v>
      </c>
      <c r="B5" s="33" t="s">
        <v>4</v>
      </c>
      <c r="C5" s="33" t="s">
        <v>5</v>
      </c>
      <c r="D5" s="33" t="s">
        <v>6</v>
      </c>
      <c r="E5" s="34" t="s">
        <v>7</v>
      </c>
      <c r="F5" s="61"/>
      <c r="G5" s="1"/>
      <c r="H5" s="1"/>
      <c r="I5" s="15"/>
      <c r="J5" s="18" t="s">
        <v>8</v>
      </c>
      <c r="K5" s="22"/>
    </row>
    <row r="6" spans="1:11" x14ac:dyDescent="0.2">
      <c r="A6" s="16" t="s">
        <v>9</v>
      </c>
      <c r="B6" s="16" t="s">
        <v>10</v>
      </c>
      <c r="C6" s="41">
        <v>0.6</v>
      </c>
      <c r="D6" s="16">
        <v>175</v>
      </c>
      <c r="E6" s="17">
        <f t="shared" ref="E6:E12" si="0">(C6*D6)</f>
        <v>105</v>
      </c>
      <c r="F6" s="59"/>
      <c r="G6" s="24"/>
      <c r="H6" s="24"/>
      <c r="I6" s="19" t="s">
        <v>11</v>
      </c>
      <c r="J6" s="20" t="s">
        <v>12</v>
      </c>
      <c r="K6" s="19" t="s">
        <v>13</v>
      </c>
    </row>
    <row r="7" spans="1:11" x14ac:dyDescent="0.2">
      <c r="A7" s="16" t="s">
        <v>14</v>
      </c>
      <c r="B7" s="16" t="s">
        <v>10</v>
      </c>
      <c r="C7" s="41">
        <v>0.73</v>
      </c>
      <c r="D7" s="16">
        <v>80</v>
      </c>
      <c r="E7" s="17">
        <f t="shared" si="0"/>
        <v>58.4</v>
      </c>
      <c r="F7" s="59"/>
      <c r="G7" s="23" t="s">
        <v>15</v>
      </c>
      <c r="H7" s="40"/>
      <c r="I7" s="45">
        <v>0.25</v>
      </c>
      <c r="J7" s="46">
        <v>0.18</v>
      </c>
      <c r="K7" s="45">
        <v>0.11</v>
      </c>
    </row>
    <row r="8" spans="1:11" x14ac:dyDescent="0.2">
      <c r="A8" s="16" t="s">
        <v>16</v>
      </c>
      <c r="B8" s="16" t="s">
        <v>10</v>
      </c>
      <c r="C8" s="41">
        <v>0.34</v>
      </c>
      <c r="D8" s="16">
        <v>80</v>
      </c>
      <c r="E8" s="17">
        <f t="shared" si="0"/>
        <v>27.200000000000003</v>
      </c>
      <c r="F8" s="59"/>
      <c r="G8" s="21" t="s">
        <v>17</v>
      </c>
      <c r="H8" s="44">
        <v>20000</v>
      </c>
      <c r="I8" s="17">
        <f t="shared" ref="I8:K10" si="1">(I$7*$H8)-$E$18-$E$34-$E38</f>
        <v>2545.0326912037035</v>
      </c>
      <c r="J8" s="17">
        <f t="shared" si="1"/>
        <v>1145.0326912037037</v>
      </c>
      <c r="K8" s="17">
        <f t="shared" si="1"/>
        <v>-254.96730879629627</v>
      </c>
    </row>
    <row r="9" spans="1:11" x14ac:dyDescent="0.2">
      <c r="A9" s="16" t="s">
        <v>18</v>
      </c>
      <c r="B9" s="16" t="s">
        <v>19</v>
      </c>
      <c r="C9" s="41">
        <v>50</v>
      </c>
      <c r="D9" s="16">
        <v>1</v>
      </c>
      <c r="E9" s="17">
        <f t="shared" si="0"/>
        <v>50</v>
      </c>
      <c r="F9" s="59"/>
      <c r="G9" s="21" t="s">
        <v>20</v>
      </c>
      <c r="H9" s="44">
        <v>16000</v>
      </c>
      <c r="I9" s="17">
        <f t="shared" si="1"/>
        <v>1804.2919504629631</v>
      </c>
      <c r="J9" s="17">
        <f t="shared" si="1"/>
        <v>684.29195046296331</v>
      </c>
      <c r="K9" s="17">
        <f t="shared" si="1"/>
        <v>-435.70804953703691</v>
      </c>
    </row>
    <row r="10" spans="1:11" x14ac:dyDescent="0.2">
      <c r="A10" s="16" t="s">
        <v>21</v>
      </c>
      <c r="B10" s="16" t="s">
        <v>10</v>
      </c>
      <c r="C10" s="41">
        <v>1.74</v>
      </c>
      <c r="D10" s="16">
        <v>1.5</v>
      </c>
      <c r="E10" s="17">
        <f t="shared" si="0"/>
        <v>2.61</v>
      </c>
      <c r="F10" s="59"/>
      <c r="G10" s="21" t="s">
        <v>22</v>
      </c>
      <c r="H10" s="44">
        <v>8000</v>
      </c>
      <c r="I10" s="17">
        <f t="shared" si="1"/>
        <v>322.81046898148156</v>
      </c>
      <c r="J10" s="17">
        <f t="shared" si="1"/>
        <v>-237.18953101851849</v>
      </c>
      <c r="K10" s="17">
        <f t="shared" si="1"/>
        <v>-797.18953101851844</v>
      </c>
    </row>
    <row r="11" spans="1:11" x14ac:dyDescent="0.2">
      <c r="A11" s="16" t="s">
        <v>43</v>
      </c>
      <c r="B11" s="16" t="s">
        <v>10</v>
      </c>
      <c r="C11" s="41">
        <v>0.65</v>
      </c>
      <c r="D11" s="16">
        <v>20</v>
      </c>
      <c r="E11" s="17">
        <f t="shared" si="0"/>
        <v>13</v>
      </c>
      <c r="F11" s="59"/>
      <c r="G11" s="11"/>
      <c r="H11" s="10"/>
      <c r="I11" s="47"/>
    </row>
    <row r="12" spans="1:11" ht="15.75" x14ac:dyDescent="0.25">
      <c r="A12" s="16" t="s">
        <v>44</v>
      </c>
      <c r="B12" s="16" t="s">
        <v>23</v>
      </c>
      <c r="C12" s="41">
        <v>18.149999999999999</v>
      </c>
      <c r="D12" s="16">
        <v>18.25</v>
      </c>
      <c r="E12" s="17">
        <f t="shared" si="0"/>
        <v>331.23749999999995</v>
      </c>
      <c r="F12" s="59"/>
      <c r="G12"/>
      <c r="H12" s="48" t="s">
        <v>66</v>
      </c>
      <c r="I12"/>
      <c r="J12"/>
      <c r="K12"/>
    </row>
    <row r="13" spans="1:11" x14ac:dyDescent="0.2">
      <c r="A13" s="16" t="s">
        <v>54</v>
      </c>
      <c r="B13" s="16" t="s">
        <v>24</v>
      </c>
      <c r="C13" s="41">
        <v>8</v>
      </c>
      <c r="D13" s="16">
        <v>1.3</v>
      </c>
      <c r="E13" s="17">
        <f>(C13*D13)</f>
        <v>10.4</v>
      </c>
      <c r="F13" s="59"/>
      <c r="I13" s="15"/>
      <c r="J13" s="18" t="s">
        <v>8</v>
      </c>
      <c r="K13" s="22"/>
    </row>
    <row r="14" spans="1:11" x14ac:dyDescent="0.2">
      <c r="A14" s="16" t="s">
        <v>55</v>
      </c>
      <c r="B14" s="16" t="s">
        <v>25</v>
      </c>
      <c r="C14" s="41">
        <v>1.46</v>
      </c>
      <c r="D14" s="16">
        <v>8.5</v>
      </c>
      <c r="E14" s="17">
        <f>(C14*D14)</f>
        <v>12.41</v>
      </c>
      <c r="F14" s="59"/>
      <c r="G14"/>
      <c r="H14"/>
      <c r="I14" s="49" t="s">
        <v>11</v>
      </c>
      <c r="J14" s="50" t="s">
        <v>12</v>
      </c>
      <c r="K14" s="49" t="s">
        <v>13</v>
      </c>
    </row>
    <row r="15" spans="1:11" x14ac:dyDescent="0.2">
      <c r="A15" s="16" t="s">
        <v>56</v>
      </c>
      <c r="B15" s="16" t="s">
        <v>25</v>
      </c>
      <c r="C15" s="41">
        <v>1.95</v>
      </c>
      <c r="D15" s="16">
        <v>30</v>
      </c>
      <c r="E15" s="17">
        <f>(C15*D15)</f>
        <v>58.5</v>
      </c>
      <c r="F15" s="59"/>
      <c r="G15" s="51" t="s">
        <v>15</v>
      </c>
      <c r="H15" s="52"/>
      <c r="I15" s="53">
        <v>0.25</v>
      </c>
      <c r="J15" s="54">
        <v>0.18</v>
      </c>
      <c r="K15" s="53">
        <v>0.11</v>
      </c>
    </row>
    <row r="16" spans="1:11" x14ac:dyDescent="0.2">
      <c r="A16" s="16" t="s">
        <v>57</v>
      </c>
      <c r="B16" s="16" t="s">
        <v>58</v>
      </c>
      <c r="C16" s="41">
        <v>8.4</v>
      </c>
      <c r="D16" s="16">
        <v>3</v>
      </c>
      <c r="E16" s="17">
        <f>(C16*D16)</f>
        <v>25.200000000000003</v>
      </c>
      <c r="F16" s="59"/>
      <c r="G16" s="55" t="s">
        <v>17</v>
      </c>
      <c r="H16" s="56">
        <v>20000</v>
      </c>
      <c r="I16" s="41">
        <f>I8/$H$8</f>
        <v>0.12725163456018518</v>
      </c>
      <c r="J16" s="41">
        <f>J8/$H$8</f>
        <v>5.7251634560185186E-2</v>
      </c>
      <c r="K16" s="41">
        <f>K8/$H$8</f>
        <v>-1.2748365439814814E-2</v>
      </c>
    </row>
    <row r="17" spans="1:11" ht="15" x14ac:dyDescent="0.2">
      <c r="A17" s="16" t="s">
        <v>45</v>
      </c>
      <c r="B17" s="41">
        <f>SUM(E6:E16)</f>
        <v>693.95749999999998</v>
      </c>
      <c r="C17" s="42">
        <v>6</v>
      </c>
      <c r="D17" s="43">
        <v>7.0000000000000007E-2</v>
      </c>
      <c r="E17" s="17">
        <f>B17*(C17/12)*D17</f>
        <v>24.288512500000003</v>
      </c>
      <c r="F17" s="62"/>
      <c r="G17" s="55" t="s">
        <v>20</v>
      </c>
      <c r="H17" s="56">
        <v>16000</v>
      </c>
      <c r="I17" s="41">
        <f>I9/$H$9</f>
        <v>0.11276824690393519</v>
      </c>
      <c r="J17" s="41">
        <f>J9/$H$9</f>
        <v>4.2768246903935207E-2</v>
      </c>
      <c r="K17" s="41">
        <f t="shared" ref="K17" si="2">K9/$H$9</f>
        <v>-2.7231753096064806E-2</v>
      </c>
    </row>
    <row r="18" spans="1:11" x14ac:dyDescent="0.2">
      <c r="A18" s="30" t="s">
        <v>26</v>
      </c>
      <c r="B18" s="31"/>
      <c r="C18" s="31"/>
      <c r="D18" s="31"/>
      <c r="E18" s="32">
        <f>SUM(E6:E17)</f>
        <v>718.24601250000001</v>
      </c>
      <c r="F18" s="62"/>
      <c r="G18" s="55" t="s">
        <v>22</v>
      </c>
      <c r="H18" s="56">
        <v>8000</v>
      </c>
      <c r="I18" s="41">
        <f>I10/$H$10</f>
        <v>4.0351308622685197E-2</v>
      </c>
      <c r="J18" s="41">
        <f>J10/$H$10</f>
        <v>-2.9648691377314813E-2</v>
      </c>
      <c r="K18" s="41">
        <f>K10/$H$10</f>
        <v>-9.9648691377314802E-2</v>
      </c>
    </row>
    <row r="19" spans="1:11" x14ac:dyDescent="0.2">
      <c r="A19" s="11"/>
      <c r="E19" s="10"/>
      <c r="G19"/>
      <c r="H19"/>
      <c r="I19"/>
      <c r="J19"/>
      <c r="K19"/>
    </row>
    <row r="20" spans="1:11" x14ac:dyDescent="0.2">
      <c r="A20" s="12" t="s">
        <v>27</v>
      </c>
      <c r="B20" s="15"/>
      <c r="C20" s="15"/>
      <c r="D20" s="15"/>
      <c r="E20" s="15"/>
      <c r="F20" s="61"/>
      <c r="G20" s="57" t="s">
        <v>60</v>
      </c>
      <c r="H20" s="52"/>
      <c r="I20" s="52"/>
      <c r="J20"/>
      <c r="K20"/>
    </row>
    <row r="21" spans="1:11" x14ac:dyDescent="0.2">
      <c r="A21" s="33" t="s">
        <v>3</v>
      </c>
      <c r="B21" s="33" t="s">
        <v>4</v>
      </c>
      <c r="C21" s="33" t="s">
        <v>5</v>
      </c>
      <c r="D21" s="33" t="s">
        <v>6</v>
      </c>
      <c r="E21" s="34" t="s">
        <v>7</v>
      </c>
      <c r="F21" s="59"/>
      <c r="G21" s="51" t="s">
        <v>15</v>
      </c>
      <c r="H21" s="52"/>
      <c r="I21" s="58"/>
      <c r="J21"/>
      <c r="K21" s="10"/>
    </row>
    <row r="22" spans="1:11" x14ac:dyDescent="0.2">
      <c r="A22" s="16" t="s">
        <v>28</v>
      </c>
      <c r="B22" s="16" t="s">
        <v>29</v>
      </c>
      <c r="C22" s="41">
        <v>9.93</v>
      </c>
      <c r="D22" s="16">
        <v>1</v>
      </c>
      <c r="E22" s="17">
        <f>C22*D22</f>
        <v>9.93</v>
      </c>
      <c r="F22" s="59"/>
      <c r="G22" s="55" t="s">
        <v>17</v>
      </c>
      <c r="H22" s="56">
        <v>20000</v>
      </c>
      <c r="I22" s="41">
        <f>$E$42/H22</f>
        <v>0.10978540247685184</v>
      </c>
      <c r="J22"/>
      <c r="K22" s="10"/>
    </row>
    <row r="23" spans="1:11" x14ac:dyDescent="0.2">
      <c r="A23" s="16" t="s">
        <v>30</v>
      </c>
      <c r="B23" s="16" t="s">
        <v>29</v>
      </c>
      <c r="C23" s="41">
        <v>10.98</v>
      </c>
      <c r="D23" s="16">
        <v>5</v>
      </c>
      <c r="E23" s="17">
        <f t="shared" ref="E23:E33" si="3">C23*D23</f>
        <v>54.900000000000006</v>
      </c>
      <c r="F23" s="59"/>
      <c r="G23" s="55" t="s">
        <v>20</v>
      </c>
      <c r="H23" s="56">
        <v>16000</v>
      </c>
      <c r="I23" s="41">
        <f>$E$42/H23</f>
        <v>0.13723175309606481</v>
      </c>
      <c r="K23" s="10"/>
    </row>
    <row r="24" spans="1:11" x14ac:dyDescent="0.2">
      <c r="A24" s="16" t="s">
        <v>31</v>
      </c>
      <c r="B24" s="16" t="s">
        <v>29</v>
      </c>
      <c r="C24" s="41">
        <v>18.850000000000001</v>
      </c>
      <c r="D24" s="16">
        <v>0</v>
      </c>
      <c r="E24" s="17">
        <f>C24*D24</f>
        <v>0</v>
      </c>
      <c r="F24" s="59"/>
      <c r="G24" s="55" t="s">
        <v>22</v>
      </c>
      <c r="H24" s="56">
        <v>8000</v>
      </c>
      <c r="I24" s="41">
        <f>$E$42/H24</f>
        <v>0.27446350619212961</v>
      </c>
      <c r="K24" s="10"/>
    </row>
    <row r="25" spans="1:11" x14ac:dyDescent="0.2">
      <c r="A25" s="16" t="s">
        <v>32</v>
      </c>
      <c r="B25" s="16" t="s">
        <v>33</v>
      </c>
      <c r="C25" s="41">
        <v>25.65</v>
      </c>
      <c r="D25" s="16">
        <v>1</v>
      </c>
      <c r="E25" s="17">
        <f t="shared" si="3"/>
        <v>25.65</v>
      </c>
      <c r="F25" s="59"/>
    </row>
    <row r="26" spans="1:11" x14ac:dyDescent="0.2">
      <c r="A26" s="16" t="s">
        <v>34</v>
      </c>
      <c r="B26" s="16" t="s">
        <v>33</v>
      </c>
      <c r="C26" s="41">
        <v>21.39</v>
      </c>
      <c r="D26" s="16">
        <v>1</v>
      </c>
      <c r="E26" s="17">
        <f t="shared" si="3"/>
        <v>21.39</v>
      </c>
      <c r="F26" s="59"/>
    </row>
    <row r="27" spans="1:11" x14ac:dyDescent="0.2">
      <c r="A27" s="16" t="s">
        <v>35</v>
      </c>
      <c r="B27" s="16" t="s">
        <v>33</v>
      </c>
      <c r="C27" s="41">
        <v>29.55</v>
      </c>
      <c r="D27" s="16">
        <v>1</v>
      </c>
      <c r="E27" s="17">
        <f t="shared" si="3"/>
        <v>29.55</v>
      </c>
      <c r="F27" s="59"/>
    </row>
    <row r="28" spans="1:11" x14ac:dyDescent="0.2">
      <c r="A28" s="16" t="s">
        <v>36</v>
      </c>
      <c r="B28" s="16" t="s">
        <v>33</v>
      </c>
      <c r="C28" s="41">
        <v>11.58</v>
      </c>
      <c r="D28" s="16">
        <v>1</v>
      </c>
      <c r="E28" s="17">
        <f t="shared" si="3"/>
        <v>11.58</v>
      </c>
      <c r="F28" s="59"/>
    </row>
    <row r="29" spans="1:11" x14ac:dyDescent="0.2">
      <c r="A29" s="16" t="s">
        <v>37</v>
      </c>
      <c r="B29" s="16" t="s">
        <v>33</v>
      </c>
      <c r="C29" s="41">
        <v>22.34</v>
      </c>
      <c r="D29" s="16">
        <v>1</v>
      </c>
      <c r="E29" s="17">
        <f t="shared" si="3"/>
        <v>22.34</v>
      </c>
      <c r="F29" s="59"/>
    </row>
    <row r="30" spans="1:11" x14ac:dyDescent="0.2">
      <c r="A30" s="16" t="s">
        <v>70</v>
      </c>
      <c r="B30" s="16" t="s">
        <v>33</v>
      </c>
      <c r="C30" s="41">
        <v>40</v>
      </c>
      <c r="D30" s="16">
        <v>1</v>
      </c>
      <c r="E30" s="17">
        <f t="shared" si="3"/>
        <v>40</v>
      </c>
      <c r="F30" s="59"/>
    </row>
    <row r="31" spans="1:11" ht="15" x14ac:dyDescent="0.2">
      <c r="A31" s="16" t="s">
        <v>49</v>
      </c>
      <c r="B31" s="16" t="s">
        <v>53</v>
      </c>
      <c r="C31" s="41">
        <v>105.13</v>
      </c>
      <c r="D31" s="16">
        <v>0.5</v>
      </c>
      <c r="E31" s="17">
        <f t="shared" si="3"/>
        <v>52.564999999999998</v>
      </c>
      <c r="F31" s="59"/>
    </row>
    <row r="32" spans="1:11" ht="15" x14ac:dyDescent="0.2">
      <c r="A32" s="16" t="s">
        <v>48</v>
      </c>
      <c r="B32" s="16" t="s">
        <v>38</v>
      </c>
      <c r="C32" s="41">
        <v>5.63</v>
      </c>
      <c r="D32" s="16">
        <v>4</v>
      </c>
      <c r="E32" s="17">
        <f t="shared" si="3"/>
        <v>22.52</v>
      </c>
      <c r="F32" s="59"/>
    </row>
    <row r="33" spans="1:12" x14ac:dyDescent="0.2">
      <c r="A33" s="16" t="s">
        <v>61</v>
      </c>
      <c r="B33" s="16" t="s">
        <v>33</v>
      </c>
      <c r="C33" s="41">
        <v>150</v>
      </c>
      <c r="D33" s="16">
        <v>1</v>
      </c>
      <c r="E33" s="17">
        <f t="shared" si="3"/>
        <v>150</v>
      </c>
      <c r="F33" s="59"/>
    </row>
    <row r="34" spans="1:12" x14ac:dyDescent="0.2">
      <c r="A34" s="30" t="s">
        <v>39</v>
      </c>
      <c r="B34" s="31"/>
      <c r="C34" s="31"/>
      <c r="D34" s="31"/>
      <c r="E34" s="32">
        <f>SUM(E22:E33)</f>
        <v>440.42500000000001</v>
      </c>
      <c r="F34" s="59"/>
      <c r="G34" s="9"/>
      <c r="H34" s="9"/>
      <c r="I34" s="9"/>
      <c r="J34" s="9"/>
      <c r="K34" s="9"/>
      <c r="L34" s="9"/>
    </row>
    <row r="35" spans="1:12" x14ac:dyDescent="0.2">
      <c r="A35" s="11"/>
      <c r="E35" s="10"/>
      <c r="F35" s="59"/>
      <c r="G35" s="9"/>
      <c r="H35" s="9"/>
      <c r="I35" s="9"/>
      <c r="J35" s="9"/>
      <c r="K35" s="9"/>
      <c r="L35" s="9"/>
    </row>
    <row r="36" spans="1:12" x14ac:dyDescent="0.2">
      <c r="A36" s="12" t="s">
        <v>40</v>
      </c>
      <c r="B36" s="15"/>
      <c r="C36" s="15"/>
      <c r="D36" s="15"/>
      <c r="E36" s="15"/>
      <c r="F36" s="59"/>
      <c r="L36" s="9"/>
    </row>
    <row r="37" spans="1:12" x14ac:dyDescent="0.2">
      <c r="A37" s="33" t="s">
        <v>3</v>
      </c>
      <c r="B37" s="33" t="s">
        <v>4</v>
      </c>
      <c r="C37" s="33" t="s">
        <v>5</v>
      </c>
      <c r="D37" s="33" t="s">
        <v>6</v>
      </c>
      <c r="E37" s="34" t="s">
        <v>7</v>
      </c>
      <c r="F37" s="59"/>
      <c r="L37" s="9"/>
    </row>
    <row r="38" spans="1:12" ht="15" x14ac:dyDescent="0.2">
      <c r="A38" s="16" t="s">
        <v>50</v>
      </c>
      <c r="B38" s="16" t="s">
        <v>41</v>
      </c>
      <c r="C38" s="41">
        <v>3.5</v>
      </c>
      <c r="D38" s="39">
        <f>H8/54</f>
        <v>370.37037037037038</v>
      </c>
      <c r="E38" s="17">
        <f>C38*D38</f>
        <v>1296.2962962962963</v>
      </c>
      <c r="F38" s="63"/>
      <c r="L38" s="9"/>
    </row>
    <row r="39" spans="1:12" ht="15" x14ac:dyDescent="0.2">
      <c r="A39" s="16" t="s">
        <v>51</v>
      </c>
      <c r="B39" s="16" t="s">
        <v>41</v>
      </c>
      <c r="C39" s="41">
        <v>3.5</v>
      </c>
      <c r="D39" s="39">
        <f>H9/54</f>
        <v>296.2962962962963</v>
      </c>
      <c r="E39" s="17">
        <f>C39*D39</f>
        <v>1037.037037037037</v>
      </c>
      <c r="L39" s="9"/>
    </row>
    <row r="40" spans="1:12" ht="15" x14ac:dyDescent="0.2">
      <c r="A40" s="16" t="s">
        <v>52</v>
      </c>
      <c r="B40" s="16" t="s">
        <v>41</v>
      </c>
      <c r="C40" s="41">
        <v>3.5</v>
      </c>
      <c r="D40" s="39">
        <f>H10/54</f>
        <v>148.14814814814815</v>
      </c>
      <c r="E40" s="17">
        <f>C40*D40</f>
        <v>518.51851851851848</v>
      </c>
      <c r="L40" s="9"/>
    </row>
    <row r="41" spans="1:12" x14ac:dyDescent="0.2">
      <c r="E41" s="8"/>
      <c r="L41" s="9"/>
    </row>
    <row r="42" spans="1:12" x14ac:dyDescent="0.2">
      <c r="A42" s="35" t="s">
        <v>63</v>
      </c>
      <c r="B42" s="36"/>
      <c r="C42" s="25"/>
      <c r="D42" s="25"/>
      <c r="E42" s="26">
        <f>E18+E34+E39</f>
        <v>2195.7080495370369</v>
      </c>
      <c r="L42" s="9"/>
    </row>
    <row r="43" spans="1:12" x14ac:dyDescent="0.2">
      <c r="A43" s="35" t="s">
        <v>64</v>
      </c>
      <c r="B43" s="36"/>
      <c r="C43" s="25"/>
      <c r="D43" s="25"/>
      <c r="E43" s="26">
        <f>(J7*H9)</f>
        <v>2880</v>
      </c>
      <c r="L43" s="9"/>
    </row>
    <row r="44" spans="1:12" x14ac:dyDescent="0.2">
      <c r="A44" s="35" t="s">
        <v>65</v>
      </c>
      <c r="B44" s="37"/>
      <c r="C44" s="27"/>
      <c r="D44" s="27"/>
      <c r="E44" s="28">
        <f>SUM(E43-E42)</f>
        <v>684.29195046296309</v>
      </c>
      <c r="L44" s="9"/>
    </row>
    <row r="45" spans="1:12" x14ac:dyDescent="0.2">
      <c r="L45" s="9"/>
    </row>
    <row r="46" spans="1:12" ht="15" x14ac:dyDescent="0.2">
      <c r="A46" s="29" t="s">
        <v>46</v>
      </c>
      <c r="L46" s="9"/>
    </row>
    <row r="47" spans="1:12" x14ac:dyDescent="0.2">
      <c r="L47" s="9"/>
    </row>
    <row r="48" spans="1:12" ht="15" x14ac:dyDescent="0.2">
      <c r="A48" s="29" t="s">
        <v>47</v>
      </c>
      <c r="B48" s="2"/>
      <c r="C48" s="2"/>
      <c r="D48" s="2"/>
      <c r="E48" s="3"/>
    </row>
    <row r="49" spans="1:1" x14ac:dyDescent="0.2">
      <c r="A49" s="1" t="s">
        <v>42</v>
      </c>
    </row>
    <row r="51" spans="1:1" ht="15" x14ac:dyDescent="0.2">
      <c r="A51" s="29" t="s">
        <v>71</v>
      </c>
    </row>
  </sheetData>
  <pageMargins left="0.75" right="0.75" top="1" bottom="1" header="0.5" footer="0.5"/>
  <pageSetup scale="70" orientation="landscape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792B-7E81-46A8-8C5D-1E1CB8D72429}">
  <sheetPr>
    <pageSetUpPr fitToPage="1"/>
  </sheetPr>
  <dimension ref="A1:L63"/>
  <sheetViews>
    <sheetView workbookViewId="0">
      <selection activeCell="F1" sqref="F1"/>
    </sheetView>
  </sheetViews>
  <sheetFormatPr defaultColWidth="9.140625" defaultRowHeight="12.75" x14ac:dyDescent="0.2"/>
  <cols>
    <col min="1" max="1" width="36.855468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60" customWidth="1"/>
    <col min="7" max="7" width="11.42578125" style="1" customWidth="1"/>
    <col min="8" max="8" width="13.42578125" style="1" customWidth="1"/>
    <col min="9" max="9" width="13.42578125" style="1" bestFit="1" customWidth="1"/>
    <col min="10" max="10" width="9.140625" style="1"/>
    <col min="11" max="11" width="11.140625" style="1" customWidth="1"/>
    <col min="12" max="16384" width="9.140625" style="1"/>
  </cols>
  <sheetData>
    <row r="1" spans="1:11" ht="15.75" x14ac:dyDescent="0.25">
      <c r="A1" s="4" t="s">
        <v>69</v>
      </c>
      <c r="B1" s="5"/>
      <c r="C1" s="5"/>
      <c r="D1" s="5"/>
    </row>
    <row r="2" spans="1:11" ht="15.75" x14ac:dyDescent="0.25">
      <c r="A2" s="38" t="s">
        <v>68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2" t="s">
        <v>1</v>
      </c>
      <c r="B4" s="13"/>
      <c r="C4" s="13"/>
      <c r="D4" s="13"/>
      <c r="E4" s="14"/>
      <c r="I4" s="4" t="s">
        <v>2</v>
      </c>
      <c r="J4" s="7"/>
      <c r="K4" s="7"/>
    </row>
    <row r="5" spans="1:11" s="7" customFormat="1" x14ac:dyDescent="0.2">
      <c r="A5" s="33" t="s">
        <v>3</v>
      </c>
      <c r="B5" s="33" t="s">
        <v>4</v>
      </c>
      <c r="C5" s="33" t="s">
        <v>5</v>
      </c>
      <c r="D5" s="33" t="s">
        <v>6</v>
      </c>
      <c r="E5" s="34" t="s">
        <v>7</v>
      </c>
      <c r="F5" s="61"/>
      <c r="G5" s="1"/>
      <c r="H5" s="1"/>
      <c r="I5" s="15"/>
      <c r="J5" s="18" t="s">
        <v>8</v>
      </c>
      <c r="K5" s="22"/>
    </row>
    <row r="6" spans="1:11" x14ac:dyDescent="0.2">
      <c r="A6" s="16" t="s">
        <v>9</v>
      </c>
      <c r="B6" s="16" t="s">
        <v>10</v>
      </c>
      <c r="C6" s="64">
        <v>0.6</v>
      </c>
      <c r="D6" s="65">
        <v>175</v>
      </c>
      <c r="E6" s="17">
        <f t="shared" ref="E6:E12" si="0">(C6*D6)</f>
        <v>105</v>
      </c>
      <c r="F6" s="59"/>
      <c r="G6" s="24"/>
      <c r="H6" s="24"/>
      <c r="I6" s="19" t="s">
        <v>11</v>
      </c>
      <c r="J6" s="20" t="s">
        <v>12</v>
      </c>
      <c r="K6" s="19" t="s">
        <v>13</v>
      </c>
    </row>
    <row r="7" spans="1:11" x14ac:dyDescent="0.2">
      <c r="A7" s="16" t="s">
        <v>14</v>
      </c>
      <c r="B7" s="16" t="s">
        <v>10</v>
      </c>
      <c r="C7" s="64">
        <v>0.73</v>
      </c>
      <c r="D7" s="65">
        <v>80</v>
      </c>
      <c r="E7" s="17">
        <f t="shared" si="0"/>
        <v>58.4</v>
      </c>
      <c r="F7" s="59"/>
      <c r="G7" s="23" t="s">
        <v>15</v>
      </c>
      <c r="H7" s="40"/>
      <c r="I7" s="69">
        <v>0.25</v>
      </c>
      <c r="J7" s="70">
        <v>0.18</v>
      </c>
      <c r="K7" s="69">
        <v>0.11</v>
      </c>
    </row>
    <row r="8" spans="1:11" x14ac:dyDescent="0.2">
      <c r="A8" s="16" t="s">
        <v>16</v>
      </c>
      <c r="B8" s="16" t="s">
        <v>10</v>
      </c>
      <c r="C8" s="64">
        <v>0.34</v>
      </c>
      <c r="D8" s="65">
        <v>80</v>
      </c>
      <c r="E8" s="17">
        <f t="shared" si="0"/>
        <v>27.200000000000003</v>
      </c>
      <c r="F8" s="59"/>
      <c r="G8" s="21" t="s">
        <v>17</v>
      </c>
      <c r="H8" s="71">
        <v>20000</v>
      </c>
      <c r="I8" s="17">
        <f>(I$7*$H8)-$E$25-$E$46-$E50</f>
        <v>2545.0326912037035</v>
      </c>
      <c r="J8" s="17">
        <f>(J$7*$H8)-$E$25-$E$46-$E50</f>
        <v>1145.0326912037037</v>
      </c>
      <c r="K8" s="17">
        <f>(K$7*$H8)-$E$25-$E$46-$E50</f>
        <v>-254.96730879629627</v>
      </c>
    </row>
    <row r="9" spans="1:11" x14ac:dyDescent="0.2">
      <c r="A9" s="16" t="s">
        <v>18</v>
      </c>
      <c r="B9" s="16" t="s">
        <v>19</v>
      </c>
      <c r="C9" s="64">
        <v>50</v>
      </c>
      <c r="D9" s="65">
        <v>1</v>
      </c>
      <c r="E9" s="17">
        <f t="shared" si="0"/>
        <v>50</v>
      </c>
      <c r="F9" s="59"/>
      <c r="G9" s="21" t="s">
        <v>20</v>
      </c>
      <c r="H9" s="71">
        <v>16000</v>
      </c>
      <c r="I9" s="17">
        <f>(I$7*$H9)-$E$25-$E$46-$E51</f>
        <v>1804.2919504629631</v>
      </c>
      <c r="J9" s="17">
        <f>(J$7*$H9)-$E$25-$E$46-$E51</f>
        <v>684.29195046296331</v>
      </c>
      <c r="K9" s="17">
        <f>(K$7*$H9)-$E$25-$E$46-$E51</f>
        <v>-435.70804953703691</v>
      </c>
    </row>
    <row r="10" spans="1:11" x14ac:dyDescent="0.2">
      <c r="A10" s="16" t="s">
        <v>21</v>
      </c>
      <c r="B10" s="16" t="s">
        <v>10</v>
      </c>
      <c r="C10" s="64">
        <v>1.74</v>
      </c>
      <c r="D10" s="65">
        <v>1.5</v>
      </c>
      <c r="E10" s="17">
        <f t="shared" si="0"/>
        <v>2.61</v>
      </c>
      <c r="F10" s="59"/>
      <c r="G10" s="21" t="s">
        <v>22</v>
      </c>
      <c r="H10" s="71">
        <v>8000</v>
      </c>
      <c r="I10" s="17">
        <f>(I$7*$H10)-$E$25-$E$46-$E52</f>
        <v>322.81046898148156</v>
      </c>
      <c r="J10" s="17">
        <f>(J$7*$H10)-$E$25-$E$46-$E52</f>
        <v>-237.18953101851849</v>
      </c>
      <c r="K10" s="17">
        <f>(K$7*$H10)-$E$25-$E$46-$E52</f>
        <v>-797.18953101851844</v>
      </c>
    </row>
    <row r="11" spans="1:11" x14ac:dyDescent="0.2">
      <c r="A11" s="16" t="s">
        <v>43</v>
      </c>
      <c r="B11" s="16" t="s">
        <v>10</v>
      </c>
      <c r="C11" s="64">
        <v>0.65</v>
      </c>
      <c r="D11" s="65">
        <v>20</v>
      </c>
      <c r="E11" s="17">
        <f t="shared" si="0"/>
        <v>13</v>
      </c>
      <c r="F11" s="59"/>
      <c r="G11" s="11"/>
      <c r="H11" s="10"/>
      <c r="I11" s="47"/>
    </row>
    <row r="12" spans="1:11" ht="15.75" x14ac:dyDescent="0.25">
      <c r="A12" s="16" t="s">
        <v>44</v>
      </c>
      <c r="B12" s="16" t="s">
        <v>23</v>
      </c>
      <c r="C12" s="64">
        <v>18.149999999999999</v>
      </c>
      <c r="D12" s="65">
        <v>18.25</v>
      </c>
      <c r="E12" s="17">
        <f t="shared" si="0"/>
        <v>331.23749999999995</v>
      </c>
      <c r="F12" s="59"/>
      <c r="G12"/>
      <c r="H12" s="48" t="s">
        <v>66</v>
      </c>
      <c r="I12"/>
      <c r="J12"/>
      <c r="K12"/>
    </row>
    <row r="13" spans="1:11" x14ac:dyDescent="0.2">
      <c r="A13" s="16" t="s">
        <v>54</v>
      </c>
      <c r="B13" s="16" t="s">
        <v>24</v>
      </c>
      <c r="C13" s="64">
        <v>8</v>
      </c>
      <c r="D13" s="65">
        <v>1.3</v>
      </c>
      <c r="E13" s="17">
        <f>(C13*D13)</f>
        <v>10.4</v>
      </c>
      <c r="F13" s="59"/>
      <c r="I13" s="15"/>
      <c r="J13" s="18" t="s">
        <v>8</v>
      </c>
      <c r="K13" s="22"/>
    </row>
    <row r="14" spans="1:11" x14ac:dyDescent="0.2">
      <c r="A14" s="16" t="s">
        <v>55</v>
      </c>
      <c r="B14" s="16" t="s">
        <v>25</v>
      </c>
      <c r="C14" s="64">
        <v>1.46</v>
      </c>
      <c r="D14" s="65">
        <v>8.5</v>
      </c>
      <c r="E14" s="17">
        <f>(C14*D14)</f>
        <v>12.41</v>
      </c>
      <c r="F14" s="59"/>
      <c r="G14"/>
      <c r="H14"/>
      <c r="I14" s="49" t="s">
        <v>11</v>
      </c>
      <c r="J14" s="50" t="s">
        <v>12</v>
      </c>
      <c r="K14" s="49" t="s">
        <v>13</v>
      </c>
    </row>
    <row r="15" spans="1:11" x14ac:dyDescent="0.2">
      <c r="A15" s="16" t="s">
        <v>56</v>
      </c>
      <c r="B15" s="16" t="s">
        <v>25</v>
      </c>
      <c r="C15" s="64">
        <v>1.95</v>
      </c>
      <c r="D15" s="65">
        <v>30</v>
      </c>
      <c r="E15" s="17">
        <f>(C15*D15)</f>
        <v>58.5</v>
      </c>
      <c r="F15" s="59"/>
      <c r="G15" s="51" t="s">
        <v>15</v>
      </c>
      <c r="H15" s="52"/>
      <c r="I15" s="69">
        <v>0.25</v>
      </c>
      <c r="J15" s="70">
        <v>0.18</v>
      </c>
      <c r="K15" s="69">
        <v>0.11</v>
      </c>
    </row>
    <row r="16" spans="1:11" x14ac:dyDescent="0.2">
      <c r="A16" s="16" t="s">
        <v>57</v>
      </c>
      <c r="B16" s="16" t="s">
        <v>58</v>
      </c>
      <c r="C16" s="64">
        <v>8.4</v>
      </c>
      <c r="D16" s="65">
        <v>3</v>
      </c>
      <c r="E16" s="17">
        <f>(C16*D16)</f>
        <v>25.200000000000003</v>
      </c>
      <c r="F16" s="59"/>
      <c r="G16" s="55" t="s">
        <v>17</v>
      </c>
      <c r="H16" s="72">
        <v>20000</v>
      </c>
      <c r="I16" s="41">
        <f>I8/$H$8</f>
        <v>0.12725163456018518</v>
      </c>
      <c r="J16" s="41">
        <f>J8/$H$8</f>
        <v>5.7251634560185186E-2</v>
      </c>
      <c r="K16" s="41">
        <f>K8/$H$8</f>
        <v>-1.2748365439814814E-2</v>
      </c>
    </row>
    <row r="17" spans="1:11" x14ac:dyDescent="0.2">
      <c r="A17" s="65"/>
      <c r="B17" s="65"/>
      <c r="C17" s="64"/>
      <c r="D17" s="65"/>
      <c r="E17" s="68"/>
      <c r="F17" s="59"/>
      <c r="G17" s="55" t="s">
        <v>20</v>
      </c>
      <c r="H17" s="72">
        <v>16000</v>
      </c>
      <c r="I17" s="41">
        <f>I9/$H$9</f>
        <v>0.11276824690393519</v>
      </c>
      <c r="J17" s="41">
        <f>J9/$H$9</f>
        <v>4.2768246903935207E-2</v>
      </c>
      <c r="K17" s="41">
        <f>K9/$H$9</f>
        <v>-2.7231753096064806E-2</v>
      </c>
    </row>
    <row r="18" spans="1:11" x14ac:dyDescent="0.2">
      <c r="A18" s="65"/>
      <c r="B18" s="65"/>
      <c r="C18" s="64"/>
      <c r="D18" s="65"/>
      <c r="E18" s="68"/>
      <c r="F18" s="59"/>
      <c r="G18" s="55" t="s">
        <v>22</v>
      </c>
      <c r="H18" s="72">
        <v>8000</v>
      </c>
      <c r="I18" s="41">
        <f>I10/$H$10</f>
        <v>4.0351308622685197E-2</v>
      </c>
      <c r="J18" s="41">
        <f>J10/$H$10</f>
        <v>-2.9648691377314813E-2</v>
      </c>
      <c r="K18" s="41">
        <f>K10/$H$10</f>
        <v>-9.9648691377314802E-2</v>
      </c>
    </row>
    <row r="19" spans="1:11" x14ac:dyDescent="0.2">
      <c r="A19" s="65"/>
      <c r="B19" s="65"/>
      <c r="C19" s="64"/>
      <c r="D19" s="65"/>
      <c r="E19" s="68"/>
      <c r="F19" s="59"/>
      <c r="G19"/>
      <c r="H19"/>
      <c r="I19"/>
      <c r="J19"/>
      <c r="K19"/>
    </row>
    <row r="20" spans="1:11" x14ac:dyDescent="0.2">
      <c r="A20" s="65"/>
      <c r="B20" s="65"/>
      <c r="C20" s="64"/>
      <c r="D20" s="65"/>
      <c r="E20" s="68"/>
      <c r="F20" s="59"/>
      <c r="G20" s="57" t="s">
        <v>60</v>
      </c>
      <c r="H20" s="52"/>
      <c r="I20" s="52"/>
      <c r="J20"/>
      <c r="K20"/>
    </row>
    <row r="21" spans="1:11" x14ac:dyDescent="0.2">
      <c r="A21" s="65"/>
      <c r="B21" s="65"/>
      <c r="C21" s="64"/>
      <c r="D21" s="65"/>
      <c r="E21" s="68"/>
      <c r="F21" s="59"/>
      <c r="G21" s="51" t="s">
        <v>15</v>
      </c>
      <c r="H21" s="52"/>
      <c r="I21" s="58"/>
      <c r="J21"/>
      <c r="K21" s="10"/>
    </row>
    <row r="22" spans="1:11" x14ac:dyDescent="0.2">
      <c r="A22" s="65"/>
      <c r="B22" s="65"/>
      <c r="C22" s="64"/>
      <c r="D22" s="65"/>
      <c r="E22" s="68"/>
      <c r="F22" s="59"/>
      <c r="G22" s="55" t="s">
        <v>17</v>
      </c>
      <c r="H22" s="72">
        <v>20000</v>
      </c>
      <c r="I22" s="41">
        <f>$E$54/H22</f>
        <v>0.10978540247685184</v>
      </c>
      <c r="J22"/>
      <c r="K22" s="10"/>
    </row>
    <row r="23" spans="1:11" x14ac:dyDescent="0.2">
      <c r="A23" s="65"/>
      <c r="B23" s="65"/>
      <c r="C23" s="64"/>
      <c r="D23" s="65"/>
      <c r="E23" s="68"/>
      <c r="F23" s="59"/>
      <c r="G23" s="55" t="s">
        <v>20</v>
      </c>
      <c r="H23" s="72">
        <v>16000</v>
      </c>
      <c r="I23" s="41">
        <f>$E$54/H23</f>
        <v>0.13723175309606481</v>
      </c>
      <c r="K23" s="10"/>
    </row>
    <row r="24" spans="1:11" ht="15" x14ac:dyDescent="0.2">
      <c r="A24" s="16" t="s">
        <v>45</v>
      </c>
      <c r="B24" s="41">
        <f>SUM(E6:E23)</f>
        <v>693.95749999999998</v>
      </c>
      <c r="C24" s="66">
        <v>6</v>
      </c>
      <c r="D24" s="67">
        <v>7.0000000000000007E-2</v>
      </c>
      <c r="E24" s="17">
        <f>B24*(C24/12)*D24</f>
        <v>24.288512500000003</v>
      </c>
      <c r="F24" s="62"/>
      <c r="G24" s="55" t="s">
        <v>22</v>
      </c>
      <c r="H24" s="72">
        <v>8000</v>
      </c>
      <c r="I24" s="41">
        <f>$E$54/H24</f>
        <v>0.27446350619212961</v>
      </c>
      <c r="K24" s="10"/>
    </row>
    <row r="25" spans="1:11" x14ac:dyDescent="0.2">
      <c r="A25" s="30" t="s">
        <v>26</v>
      </c>
      <c r="B25" s="31"/>
      <c r="C25" s="31"/>
      <c r="D25" s="31"/>
      <c r="E25" s="32">
        <f>SUM(E6:E24)</f>
        <v>718.24601250000001</v>
      </c>
      <c r="F25" s="62"/>
    </row>
    <row r="26" spans="1:11" x14ac:dyDescent="0.2">
      <c r="A26" s="11"/>
      <c r="E26" s="10"/>
    </row>
    <row r="27" spans="1:11" x14ac:dyDescent="0.2">
      <c r="A27" s="12" t="s">
        <v>27</v>
      </c>
      <c r="B27" s="15"/>
      <c r="C27" s="15"/>
      <c r="D27" s="15"/>
      <c r="E27" s="15"/>
      <c r="F27" s="61"/>
    </row>
    <row r="28" spans="1:11" x14ac:dyDescent="0.2">
      <c r="A28" s="33" t="s">
        <v>3</v>
      </c>
      <c r="B28" s="33" t="s">
        <v>4</v>
      </c>
      <c r="C28" s="33" t="s">
        <v>5</v>
      </c>
      <c r="D28" s="33" t="s">
        <v>6</v>
      </c>
      <c r="E28" s="34" t="s">
        <v>7</v>
      </c>
      <c r="F28" s="59"/>
    </row>
    <row r="29" spans="1:11" x14ac:dyDescent="0.2">
      <c r="A29" s="16" t="s">
        <v>28</v>
      </c>
      <c r="B29" s="16" t="s">
        <v>29</v>
      </c>
      <c r="C29" s="64">
        <v>9.93</v>
      </c>
      <c r="D29" s="65">
        <v>1</v>
      </c>
      <c r="E29" s="17">
        <f>C29*D29</f>
        <v>9.93</v>
      </c>
      <c r="F29" s="59"/>
    </row>
    <row r="30" spans="1:11" x14ac:dyDescent="0.2">
      <c r="A30" s="16" t="s">
        <v>30</v>
      </c>
      <c r="B30" s="16" t="s">
        <v>29</v>
      </c>
      <c r="C30" s="64">
        <v>10.98</v>
      </c>
      <c r="D30" s="65">
        <v>5</v>
      </c>
      <c r="E30" s="17">
        <f t="shared" ref="E30:E45" si="1">C30*D30</f>
        <v>54.900000000000006</v>
      </c>
      <c r="F30" s="59"/>
    </row>
    <row r="31" spans="1:11" x14ac:dyDescent="0.2">
      <c r="A31" s="16" t="s">
        <v>31</v>
      </c>
      <c r="B31" s="16" t="s">
        <v>29</v>
      </c>
      <c r="C31" s="64">
        <v>18.850000000000001</v>
      </c>
      <c r="D31" s="65">
        <v>0</v>
      </c>
      <c r="E31" s="17">
        <f>C31*D31</f>
        <v>0</v>
      </c>
      <c r="F31" s="59"/>
    </row>
    <row r="32" spans="1:11" x14ac:dyDescent="0.2">
      <c r="A32" s="16" t="s">
        <v>32</v>
      </c>
      <c r="B32" s="16" t="s">
        <v>33</v>
      </c>
      <c r="C32" s="64">
        <v>25.65</v>
      </c>
      <c r="D32" s="65">
        <v>1</v>
      </c>
      <c r="E32" s="17">
        <f t="shared" si="1"/>
        <v>25.65</v>
      </c>
      <c r="F32" s="59"/>
    </row>
    <row r="33" spans="1:12" x14ac:dyDescent="0.2">
      <c r="A33" s="16" t="s">
        <v>34</v>
      </c>
      <c r="B33" s="16" t="s">
        <v>33</v>
      </c>
      <c r="C33" s="64">
        <v>21.39</v>
      </c>
      <c r="D33" s="65">
        <v>1</v>
      </c>
      <c r="E33" s="17">
        <f t="shared" si="1"/>
        <v>21.39</v>
      </c>
      <c r="F33" s="59"/>
    </row>
    <row r="34" spans="1:12" x14ac:dyDescent="0.2">
      <c r="A34" s="16" t="s">
        <v>35</v>
      </c>
      <c r="B34" s="16" t="s">
        <v>33</v>
      </c>
      <c r="C34" s="64">
        <v>29.55</v>
      </c>
      <c r="D34" s="65">
        <v>1</v>
      </c>
      <c r="E34" s="17">
        <f t="shared" si="1"/>
        <v>29.55</v>
      </c>
      <c r="F34" s="59"/>
    </row>
    <row r="35" spans="1:12" x14ac:dyDescent="0.2">
      <c r="A35" s="16" t="s">
        <v>36</v>
      </c>
      <c r="B35" s="16" t="s">
        <v>33</v>
      </c>
      <c r="C35" s="64">
        <v>11.58</v>
      </c>
      <c r="D35" s="65">
        <v>1</v>
      </c>
      <c r="E35" s="17">
        <f t="shared" si="1"/>
        <v>11.58</v>
      </c>
      <c r="F35" s="59"/>
    </row>
    <row r="36" spans="1:12" x14ac:dyDescent="0.2">
      <c r="A36" s="16" t="s">
        <v>37</v>
      </c>
      <c r="B36" s="16" t="s">
        <v>33</v>
      </c>
      <c r="C36" s="64">
        <v>22.34</v>
      </c>
      <c r="D36" s="65">
        <v>1</v>
      </c>
      <c r="E36" s="17">
        <f t="shared" si="1"/>
        <v>22.34</v>
      </c>
      <c r="F36" s="59"/>
    </row>
    <row r="37" spans="1:12" x14ac:dyDescent="0.2">
      <c r="A37" s="16" t="s">
        <v>70</v>
      </c>
      <c r="B37" s="16" t="s">
        <v>33</v>
      </c>
      <c r="C37" s="64">
        <v>40</v>
      </c>
      <c r="D37" s="65">
        <v>1</v>
      </c>
      <c r="E37" s="17">
        <f t="shared" si="1"/>
        <v>40</v>
      </c>
      <c r="F37" s="59"/>
    </row>
    <row r="38" spans="1:12" ht="15" x14ac:dyDescent="0.2">
      <c r="A38" s="16" t="s">
        <v>49</v>
      </c>
      <c r="B38" s="16" t="s">
        <v>53</v>
      </c>
      <c r="C38" s="64">
        <v>105.13</v>
      </c>
      <c r="D38" s="65">
        <v>0.5</v>
      </c>
      <c r="E38" s="17">
        <f t="shared" si="1"/>
        <v>52.564999999999998</v>
      </c>
      <c r="F38" s="59"/>
    </row>
    <row r="39" spans="1:12" ht="15" x14ac:dyDescent="0.2">
      <c r="A39" s="16" t="s">
        <v>48</v>
      </c>
      <c r="B39" s="16" t="s">
        <v>38</v>
      </c>
      <c r="C39" s="64">
        <v>5.63</v>
      </c>
      <c r="D39" s="65">
        <v>4</v>
      </c>
      <c r="E39" s="17">
        <f t="shared" si="1"/>
        <v>22.52</v>
      </c>
      <c r="F39" s="59"/>
    </row>
    <row r="40" spans="1:12" x14ac:dyDescent="0.2">
      <c r="A40" s="65"/>
      <c r="B40" s="65"/>
      <c r="C40" s="64"/>
      <c r="D40" s="65"/>
      <c r="E40" s="68"/>
      <c r="F40" s="59"/>
    </row>
    <row r="41" spans="1:12" x14ac:dyDescent="0.2">
      <c r="A41" s="65"/>
      <c r="B41" s="65"/>
      <c r="C41" s="64"/>
      <c r="D41" s="65"/>
      <c r="E41" s="68"/>
      <c r="F41" s="59"/>
    </row>
    <row r="42" spans="1:12" x14ac:dyDescent="0.2">
      <c r="A42" s="65"/>
      <c r="B42" s="65"/>
      <c r="C42" s="64"/>
      <c r="D42" s="65"/>
      <c r="E42" s="68"/>
      <c r="F42" s="59"/>
    </row>
    <row r="43" spans="1:12" x14ac:dyDescent="0.2">
      <c r="A43" s="65"/>
      <c r="B43" s="65"/>
      <c r="C43" s="64"/>
      <c r="D43" s="65"/>
      <c r="E43" s="68"/>
      <c r="F43" s="59"/>
    </row>
    <row r="44" spans="1:12" x14ac:dyDescent="0.2">
      <c r="A44" s="65"/>
      <c r="B44" s="65"/>
      <c r="C44" s="64"/>
      <c r="D44" s="65"/>
      <c r="E44" s="68"/>
      <c r="F44" s="59"/>
    </row>
    <row r="45" spans="1:12" x14ac:dyDescent="0.2">
      <c r="A45" s="16" t="s">
        <v>61</v>
      </c>
      <c r="B45" s="16" t="s">
        <v>33</v>
      </c>
      <c r="C45" s="64">
        <v>150</v>
      </c>
      <c r="D45" s="65">
        <v>1</v>
      </c>
      <c r="E45" s="17">
        <f t="shared" si="1"/>
        <v>150</v>
      </c>
      <c r="F45" s="59"/>
    </row>
    <row r="46" spans="1:12" x14ac:dyDescent="0.2">
      <c r="A46" s="30" t="s">
        <v>39</v>
      </c>
      <c r="B46" s="31"/>
      <c r="C46" s="31"/>
      <c r="D46" s="31"/>
      <c r="E46" s="32">
        <f>SUM(E29:E45)</f>
        <v>440.42500000000001</v>
      </c>
      <c r="F46" s="59"/>
      <c r="G46" s="9"/>
      <c r="H46" s="9"/>
      <c r="I46" s="9"/>
      <c r="J46" s="9"/>
      <c r="K46" s="9"/>
      <c r="L46" s="9"/>
    </row>
    <row r="47" spans="1:12" x14ac:dyDescent="0.2">
      <c r="A47" s="11"/>
      <c r="E47" s="10"/>
      <c r="F47" s="59"/>
      <c r="G47" s="9"/>
      <c r="H47" s="9"/>
      <c r="I47" s="9"/>
      <c r="J47" s="9"/>
      <c r="K47" s="9"/>
      <c r="L47" s="9"/>
    </row>
    <row r="48" spans="1:12" x14ac:dyDescent="0.2">
      <c r="A48" s="12" t="s">
        <v>40</v>
      </c>
      <c r="B48" s="15"/>
      <c r="C48" s="15"/>
      <c r="D48" s="15"/>
      <c r="E48" s="15"/>
      <c r="F48" s="59"/>
      <c r="L48" s="9"/>
    </row>
    <row r="49" spans="1:12" x14ac:dyDescent="0.2">
      <c r="A49" s="33" t="s">
        <v>3</v>
      </c>
      <c r="B49" s="33" t="s">
        <v>4</v>
      </c>
      <c r="C49" s="33" t="s">
        <v>5</v>
      </c>
      <c r="D49" s="33" t="s">
        <v>6</v>
      </c>
      <c r="E49" s="34" t="s">
        <v>7</v>
      </c>
      <c r="F49" s="59"/>
      <c r="L49" s="9"/>
    </row>
    <row r="50" spans="1:12" ht="15" x14ac:dyDescent="0.2">
      <c r="A50" s="16" t="s">
        <v>50</v>
      </c>
      <c r="B50" s="16" t="s">
        <v>41</v>
      </c>
      <c r="C50" s="41">
        <v>3.5</v>
      </c>
      <c r="D50" s="39">
        <f>H8/54</f>
        <v>370.37037037037038</v>
      </c>
      <c r="E50" s="17">
        <f>C50*D50</f>
        <v>1296.2962962962963</v>
      </c>
      <c r="F50" s="63"/>
      <c r="L50" s="9"/>
    </row>
    <row r="51" spans="1:12" ht="15" x14ac:dyDescent="0.2">
      <c r="A51" s="16" t="s">
        <v>51</v>
      </c>
      <c r="B51" s="16" t="s">
        <v>41</v>
      </c>
      <c r="C51" s="41">
        <v>3.5</v>
      </c>
      <c r="D51" s="39">
        <f>H9/54</f>
        <v>296.2962962962963</v>
      </c>
      <c r="E51" s="17">
        <f>C51*D51</f>
        <v>1037.037037037037</v>
      </c>
      <c r="L51" s="9"/>
    </row>
    <row r="52" spans="1:12" ht="15" x14ac:dyDescent="0.2">
      <c r="A52" s="16" t="s">
        <v>52</v>
      </c>
      <c r="B52" s="16" t="s">
        <v>41</v>
      </c>
      <c r="C52" s="41">
        <v>3.5</v>
      </c>
      <c r="D52" s="39">
        <f>H10/54</f>
        <v>148.14814814814815</v>
      </c>
      <c r="E52" s="17">
        <f>C52*D52</f>
        <v>518.51851851851848</v>
      </c>
      <c r="L52" s="9"/>
    </row>
    <row r="53" spans="1:12" x14ac:dyDescent="0.2">
      <c r="E53" s="8"/>
      <c r="L53" s="9"/>
    </row>
    <row r="54" spans="1:12" x14ac:dyDescent="0.2">
      <c r="A54" s="35" t="s">
        <v>63</v>
      </c>
      <c r="B54" s="36"/>
      <c r="C54" s="25"/>
      <c r="D54" s="25"/>
      <c r="E54" s="26">
        <f>E25+E46+E51</f>
        <v>2195.7080495370369</v>
      </c>
      <c r="L54" s="9"/>
    </row>
    <row r="55" spans="1:12" x14ac:dyDescent="0.2">
      <c r="A55" s="35" t="s">
        <v>64</v>
      </c>
      <c r="B55" s="36"/>
      <c r="C55" s="25"/>
      <c r="D55" s="25"/>
      <c r="E55" s="26">
        <f>(J7*H9)</f>
        <v>2880</v>
      </c>
      <c r="L55" s="9"/>
    </row>
    <row r="56" spans="1:12" x14ac:dyDescent="0.2">
      <c r="A56" s="35" t="s">
        <v>65</v>
      </c>
      <c r="B56" s="37"/>
      <c r="C56" s="27"/>
      <c r="D56" s="27"/>
      <c r="E56" s="28">
        <f>SUM(E55-E54)</f>
        <v>684.29195046296309</v>
      </c>
      <c r="L56" s="9"/>
    </row>
    <row r="57" spans="1:12" x14ac:dyDescent="0.2">
      <c r="L57" s="9"/>
    </row>
    <row r="58" spans="1:12" ht="15" x14ac:dyDescent="0.2">
      <c r="A58" s="29" t="s">
        <v>46</v>
      </c>
      <c r="L58" s="9"/>
    </row>
    <row r="59" spans="1:12" x14ac:dyDescent="0.2">
      <c r="L59" s="9"/>
    </row>
    <row r="60" spans="1:12" ht="15" x14ac:dyDescent="0.2">
      <c r="A60" s="29" t="s">
        <v>47</v>
      </c>
      <c r="B60" s="2"/>
      <c r="C60" s="2"/>
      <c r="D60" s="2"/>
      <c r="E60" s="3"/>
    </row>
    <row r="61" spans="1:12" x14ac:dyDescent="0.2">
      <c r="A61" s="1" t="s">
        <v>42</v>
      </c>
    </row>
    <row r="63" spans="1:12" ht="15" x14ac:dyDescent="0.2">
      <c r="A63" s="29" t="s">
        <v>71</v>
      </c>
    </row>
  </sheetData>
  <pageMargins left="0.75" right="0.75" top="1" bottom="1" header="0.5" footer="0.5"/>
  <pageSetup scale="70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Estimated Hand Harvested</vt:lpstr>
      <vt:lpstr>Actual Hand Harvested</vt:lpstr>
      <vt:lpstr>Late Hand Harvested Estimated</vt:lpstr>
      <vt:lpstr>Late Hand Harvested Actual</vt:lpstr>
      <vt:lpstr>Estimated Machine Harvested</vt:lpstr>
      <vt:lpstr>Actual Machine Harvested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Bruce, Nathaniel</cp:lastModifiedBy>
  <cp:revision/>
  <cp:lastPrinted>2025-02-14T18:17:20Z</cp:lastPrinted>
  <dcterms:created xsi:type="dcterms:W3CDTF">2000-09-13T10:07:55Z</dcterms:created>
  <dcterms:modified xsi:type="dcterms:W3CDTF">2025-02-17T16:05:53Z</dcterms:modified>
  <cp:category/>
  <cp:contentStatus/>
</cp:coreProperties>
</file>