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Processing Vegetables\2025 Budgets\"/>
    </mc:Choice>
  </mc:AlternateContent>
  <xr:revisionPtr revIDLastSave="0" documentId="13_ncr:1_{57451CCF-E134-4AAD-8736-30C698140A12}" xr6:coauthVersionLast="47" xr6:coauthVersionMax="47" xr10:uidLastSave="{00000000-0000-0000-0000-000000000000}"/>
  <bookViews>
    <workbookView xWindow="-120" yWindow="-120" windowWidth="20730" windowHeight="11160" xr2:uid="{1FE04D76-225C-4E4C-9BF5-E6688EC32CB7}"/>
  </bookViews>
  <sheets>
    <sheet name="Estimated" sheetId="1" r:id="rId1"/>
    <sheet name="Actu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3" l="1"/>
  <c r="E45" i="3"/>
  <c r="E46" i="3"/>
  <c r="E47" i="3"/>
  <c r="E18" i="3"/>
  <c r="E19" i="3"/>
  <c r="E20" i="3"/>
  <c r="E15" i="3"/>
  <c r="E16" i="3"/>
  <c r="E24" i="3"/>
  <c r="E25" i="3"/>
  <c r="E26" i="3"/>
  <c r="E52" i="3"/>
  <c r="E48" i="3"/>
  <c r="E43" i="3"/>
  <c r="E42" i="3"/>
  <c r="E41" i="3"/>
  <c r="E40" i="3"/>
  <c r="E39" i="3"/>
  <c r="E38" i="3"/>
  <c r="E37" i="3"/>
  <c r="E36" i="3"/>
  <c r="E35" i="3"/>
  <c r="E34" i="3"/>
  <c r="E33" i="3"/>
  <c r="E32" i="3"/>
  <c r="E23" i="3"/>
  <c r="E22" i="3"/>
  <c r="E21" i="3"/>
  <c r="E17" i="3"/>
  <c r="H12" i="3"/>
  <c r="E14" i="3"/>
  <c r="E13" i="3"/>
  <c r="E12" i="3"/>
  <c r="E11" i="3"/>
  <c r="E10" i="3"/>
  <c r="E9" i="3"/>
  <c r="E8" i="3"/>
  <c r="E7" i="3"/>
  <c r="E6" i="3"/>
  <c r="E9" i="1"/>
  <c r="E36" i="1"/>
  <c r="E40" i="1"/>
  <c r="E35" i="1"/>
  <c r="E34" i="1"/>
  <c r="E33" i="1"/>
  <c r="E32" i="1"/>
  <c r="E31" i="1"/>
  <c r="E30" i="1"/>
  <c r="E29" i="1"/>
  <c r="E28" i="1"/>
  <c r="E27" i="1"/>
  <c r="E26" i="1"/>
  <c r="E25" i="1"/>
  <c r="E24" i="1"/>
  <c r="E18" i="1"/>
  <c r="E17" i="1"/>
  <c r="E16" i="1"/>
  <c r="E15" i="1"/>
  <c r="H12" i="1"/>
  <c r="E14" i="1"/>
  <c r="E13" i="1"/>
  <c r="E12" i="1"/>
  <c r="E11" i="1"/>
  <c r="E10" i="1"/>
  <c r="E8" i="1"/>
  <c r="E7" i="1"/>
  <c r="E6" i="1"/>
  <c r="B27" i="3"/>
  <c r="E27" i="3"/>
  <c r="E28" i="3"/>
  <c r="H14" i="3"/>
  <c r="E49" i="3"/>
  <c r="B19" i="1"/>
  <c r="E19" i="1"/>
  <c r="E20" i="1"/>
  <c r="E37" i="1"/>
  <c r="H14" i="1"/>
  <c r="E51" i="3"/>
  <c r="I26" i="3"/>
  <c r="E39" i="1"/>
  <c r="E41" i="1"/>
  <c r="I27" i="3"/>
  <c r="I28" i="3"/>
  <c r="J9" i="3"/>
  <c r="J21" i="3"/>
  <c r="I9" i="3"/>
  <c r="I21" i="3"/>
  <c r="E53" i="3"/>
  <c r="K9" i="3"/>
  <c r="K21" i="3"/>
  <c r="I10" i="3"/>
  <c r="I22" i="3"/>
  <c r="J10" i="3"/>
  <c r="J22" i="3"/>
  <c r="K10" i="3"/>
  <c r="K22" i="3"/>
  <c r="I8" i="3"/>
  <c r="I20" i="3"/>
  <c r="J8" i="3"/>
  <c r="J20" i="3"/>
  <c r="K8" i="3"/>
  <c r="K20" i="3"/>
  <c r="I28" i="1"/>
  <c r="J9" i="1"/>
  <c r="J21" i="1"/>
  <c r="J8" i="1"/>
  <c r="J20" i="1"/>
  <c r="K10" i="1"/>
  <c r="K22" i="1"/>
  <c r="I10" i="1"/>
  <c r="I22" i="1"/>
  <c r="K9" i="1"/>
  <c r="K21" i="1"/>
  <c r="K8" i="1"/>
  <c r="K20" i="1"/>
  <c r="J10" i="1"/>
  <c r="J22" i="1"/>
  <c r="I27" i="1"/>
  <c r="I26" i="1"/>
  <c r="I8" i="1"/>
  <c r="I20" i="1"/>
  <c r="I9" i="1"/>
  <c r="I21" i="1"/>
</calcChain>
</file>

<file path=xl/sharedStrings.xml><?xml version="1.0" encoding="utf-8"?>
<sst xmlns="http://schemas.openxmlformats.org/spreadsheetml/2006/main" count="207" uniqueCount="69">
  <si>
    <t>BABY LIMA BEANS - PROCESSING</t>
  </si>
  <si>
    <t>University of Delaware Cooperative Extension Vegetable Crop Budget</t>
  </si>
  <si>
    <t>Estimated Costs - Do not make changes here.</t>
  </si>
  <si>
    <t>VARIABLE COSTS</t>
  </si>
  <si>
    <t>Input/Item</t>
  </si>
  <si>
    <t>Unit</t>
  </si>
  <si>
    <t>Price/Unit</t>
  </si>
  <si>
    <t>Units/A</t>
  </si>
  <si>
    <t>Cost/Acre</t>
  </si>
  <si>
    <t>Nitrogen (N)</t>
  </si>
  <si>
    <t>lbs</t>
  </si>
  <si>
    <t>High</t>
  </si>
  <si>
    <t>Average</t>
  </si>
  <si>
    <t>Low</t>
  </si>
  <si>
    <r>
      <t>Phosphorous (P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</t>
    </r>
    <r>
      <rPr>
        <vertAlign val="subscript"/>
        <sz val="10"/>
        <rFont val="Calibri"/>
        <family val="2"/>
      </rPr>
      <t>5</t>
    </r>
    <r>
      <rPr>
        <sz val="10"/>
        <rFont val="Calibri"/>
        <family val="2"/>
      </rPr>
      <t>)</t>
    </r>
  </si>
  <si>
    <t>Yield Assumptions (lbs)</t>
  </si>
  <si>
    <r>
      <t>Potassium (K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O)</t>
    </r>
  </si>
  <si>
    <t>Excellent</t>
  </si>
  <si>
    <t>Lime (prorated over 3 years)</t>
  </si>
  <si>
    <t>ton</t>
  </si>
  <si>
    <t>Expected</t>
  </si>
  <si>
    <t>Seed</t>
  </si>
  <si>
    <t>Poor</t>
  </si>
  <si>
    <t>Herbicide - Pursuit</t>
  </si>
  <si>
    <t>oz</t>
  </si>
  <si>
    <t>Herbicide - Dual Magnum</t>
  </si>
  <si>
    <t>pt</t>
  </si>
  <si>
    <t>Total Insecticide</t>
  </si>
  <si>
    <t>may be covered all or in part by processor</t>
  </si>
  <si>
    <t>Herbicide - Raptor</t>
  </si>
  <si>
    <t>Total Fungicide</t>
  </si>
  <si>
    <r>
      <t>Insecticide - bifenthrin</t>
    </r>
    <r>
      <rPr>
        <vertAlign val="superscript"/>
        <sz val="10"/>
        <rFont val="Calibri"/>
        <family val="2"/>
      </rPr>
      <t>1</t>
    </r>
  </si>
  <si>
    <t xml:space="preserve"> </t>
  </si>
  <si>
    <r>
      <t>Fungicide - Ridomil Gold Copper</t>
    </r>
    <r>
      <rPr>
        <vertAlign val="superscript"/>
        <sz val="10"/>
        <rFont val="Calibri"/>
        <family val="2"/>
      </rPr>
      <t>1</t>
    </r>
  </si>
  <si>
    <r>
      <t>Fungicide - Phostrol</t>
    </r>
    <r>
      <rPr>
        <vertAlign val="superscript"/>
        <sz val="10"/>
        <rFont val="Calibri"/>
        <family val="2"/>
      </rPr>
      <t>1</t>
    </r>
  </si>
  <si>
    <t>pts</t>
  </si>
  <si>
    <r>
      <t>Fungicide - Omega</t>
    </r>
    <r>
      <rPr>
        <vertAlign val="superscript"/>
        <sz val="10"/>
        <rFont val="Calibri"/>
        <family val="2"/>
      </rPr>
      <t>1</t>
    </r>
  </si>
  <si>
    <r>
      <t>Interest on Variable Costs</t>
    </r>
    <r>
      <rPr>
        <vertAlign val="superscript"/>
        <sz val="10"/>
        <rFont val="Calibri"/>
        <family val="2"/>
      </rPr>
      <t>2</t>
    </r>
  </si>
  <si>
    <t>Total Variable Costs</t>
  </si>
  <si>
    <t>FIXED COSTS (custom rates are used as a proxy for field operation costs)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</si>
  <si>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</si>
  <si>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</si>
  <si>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 xml:space="preserve">Applying Chemicals </t>
    </r>
    <r>
      <rPr>
        <b/>
        <sz val="10"/>
        <rFont val="Calibri"/>
        <family val="2"/>
      </rPr>
      <t>Ground</t>
    </r>
  </si>
  <si>
    <r>
      <t>Applying Chemicals</t>
    </r>
    <r>
      <rPr>
        <b/>
        <sz val="10"/>
        <rFont val="Calibri"/>
        <family val="2"/>
      </rPr>
      <t xml:space="preserve"> Aerial</t>
    </r>
  </si>
  <si>
    <t>Tillage (chisel)</t>
  </si>
  <si>
    <t>acre</t>
  </si>
  <si>
    <t>Disk &amp; Harrowing</t>
  </si>
  <si>
    <t>Planting</t>
  </si>
  <si>
    <t>Sidedressing</t>
  </si>
  <si>
    <t>Cultivating</t>
  </si>
  <si>
    <r>
      <t>Irrigation (fixed costs)</t>
    </r>
    <r>
      <rPr>
        <vertAlign val="superscript"/>
        <sz val="10"/>
        <rFont val="Calibri"/>
        <family val="2"/>
      </rPr>
      <t>3</t>
    </r>
  </si>
  <si>
    <t>year</t>
  </si>
  <si>
    <r>
      <t>Irrigation (operating costs)</t>
    </r>
    <r>
      <rPr>
        <vertAlign val="superscript"/>
        <sz val="10"/>
        <rFont val="Calibri"/>
        <family val="2"/>
      </rPr>
      <t>3</t>
    </r>
  </si>
  <si>
    <t>acre inch</t>
  </si>
  <si>
    <t>Crop Insurance</t>
  </si>
  <si>
    <t>Harvesting</t>
  </si>
  <si>
    <t>Total Fixed Costs</t>
  </si>
  <si>
    <r>
      <t>1</t>
    </r>
    <r>
      <rPr>
        <sz val="10"/>
        <rFont val="Calibri"/>
        <family val="2"/>
      </rPr>
      <t xml:space="preserve"> Processor may cover all or part of insecticide and/or fungicide costs</t>
    </r>
  </si>
  <si>
    <r>
      <t>2</t>
    </r>
    <r>
      <rPr>
        <sz val="10"/>
        <rFont val="Calibri"/>
        <family val="2"/>
      </rPr>
      <t xml:space="preserve"> Cells , from left to right, correspond to total variable costs, interest rate, and number of months interest is charged.</t>
    </r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</si>
  <si>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</si>
  <si>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t>Land Charge</t>
  </si>
  <si>
    <t>Total Costs</t>
  </si>
  <si>
    <t>Net Returns</t>
  </si>
  <si>
    <t>Price Assumptions ($/lb)</t>
  </si>
  <si>
    <t xml:space="preserve">Breakeven Price at Different </t>
  </si>
  <si>
    <t>Profit or Loss Per Pound On Example Costs</t>
  </si>
  <si>
    <t>Expected Gross Revenue at Average Price</t>
  </si>
  <si>
    <t>Net Returns Based On Example Costs</t>
  </si>
  <si>
    <t>Herbicide - Basagram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</si>
</sst>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u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9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color indexed="9"/>
      <name val="Calibri"/>
      <family val="2"/>
    </font>
    <font>
      <sz val="10"/>
      <color theme="0"/>
      <name val="Calibri"/>
      <family val="2"/>
    </font>
    <font>
      <vertAlign val="subscript"/>
      <sz val="10"/>
      <name val="Calibri"/>
      <family val="2"/>
    </font>
    <font>
      <i/>
      <sz val="10"/>
      <name val="Calibri"/>
      <family val="2"/>
    </font>
    <font>
      <vertAlign val="superscript"/>
      <sz val="10"/>
      <name val="Calibri"/>
      <family val="2"/>
    </font>
    <font>
      <sz val="10"/>
      <color rgb="FFFF0000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7" fillId="0" borderId="0" xfId="0" applyFont="1"/>
    <xf numFmtId="0" fontId="8" fillId="3" borderId="1" xfId="0" applyFont="1" applyFill="1" applyBorder="1"/>
    <xf numFmtId="164" fontId="8" fillId="3" borderId="1" xfId="0" applyNumberFormat="1" applyFont="1" applyFill="1" applyBorder="1" applyAlignment="1">
      <alignment horizontal="center"/>
    </xf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2" xfId="0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8" fillId="0" borderId="0" xfId="0" applyFont="1"/>
    <xf numFmtId="0" fontId="8" fillId="4" borderId="3" xfId="0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/>
    </xf>
    <xf numFmtId="0" fontId="5" fillId="2" borderId="4" xfId="0" applyFont="1" applyFill="1" applyBorder="1"/>
    <xf numFmtId="8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164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164" fontId="3" fillId="3" borderId="2" xfId="0" applyNumberFormat="1" applyFont="1" applyFill="1" applyBorder="1" applyAlignment="1">
      <alignment horizontal="left"/>
    </xf>
    <xf numFmtId="164" fontId="3" fillId="0" borderId="0" xfId="0" applyNumberFormat="1" applyFont="1" applyAlignment="1">
      <alignment horizontal="center"/>
    </xf>
    <xf numFmtId="164" fontId="3" fillId="5" borderId="0" xfId="0" applyNumberFormat="1" applyFont="1" applyFill="1" applyAlignment="1">
      <alignment horizontal="left"/>
    </xf>
    <xf numFmtId="164" fontId="3" fillId="3" borderId="8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left"/>
    </xf>
    <xf numFmtId="0" fontId="8" fillId="0" borderId="0" xfId="0" applyFont="1" applyAlignment="1">
      <alignment horizontal="right"/>
    </xf>
    <xf numFmtId="164" fontId="3" fillId="0" borderId="0" xfId="0" applyNumberFormat="1" applyFont="1"/>
    <xf numFmtId="0" fontId="12" fillId="0" borderId="0" xfId="0" applyFont="1"/>
    <xf numFmtId="8" fontId="3" fillId="0" borderId="0" xfId="0" applyNumberFormat="1" applyFont="1"/>
    <xf numFmtId="0" fontId="14" fillId="0" borderId="0" xfId="0" applyFont="1"/>
    <xf numFmtId="10" fontId="3" fillId="0" borderId="1" xfId="0" applyNumberFormat="1" applyFont="1" applyBorder="1"/>
    <xf numFmtId="1" fontId="3" fillId="0" borderId="1" xfId="0" applyNumberFormat="1" applyFont="1" applyBorder="1"/>
    <xf numFmtId="0" fontId="8" fillId="3" borderId="6" xfId="0" applyFont="1" applyFill="1" applyBorder="1" applyAlignment="1">
      <alignment horizontal="right"/>
    </xf>
    <xf numFmtId="0" fontId="3" fillId="3" borderId="10" xfId="0" applyFont="1" applyFill="1" applyBorder="1"/>
    <xf numFmtId="164" fontId="3" fillId="3" borderId="7" xfId="0" applyNumberFormat="1" applyFont="1" applyFill="1" applyBorder="1"/>
    <xf numFmtId="0" fontId="3" fillId="0" borderId="0" xfId="0" applyFont="1" applyProtection="1">
      <protection locked="0"/>
    </xf>
    <xf numFmtId="0" fontId="9" fillId="2" borderId="6" xfId="0" applyFont="1" applyFill="1" applyBorder="1"/>
    <xf numFmtId="0" fontId="9" fillId="2" borderId="10" xfId="0" applyFont="1" applyFill="1" applyBorder="1"/>
    <xf numFmtId="0" fontId="3" fillId="0" borderId="10" xfId="0" applyFont="1" applyBorder="1"/>
    <xf numFmtId="164" fontId="3" fillId="0" borderId="7" xfId="0" applyNumberFormat="1" applyFont="1" applyBorder="1" applyAlignment="1">
      <alignment horizontal="center"/>
    </xf>
    <xf numFmtId="0" fontId="15" fillId="2" borderId="10" xfId="0" applyFont="1" applyFill="1" applyBorder="1"/>
    <xf numFmtId="0" fontId="16" fillId="0" borderId="10" xfId="0" applyFont="1" applyBorder="1"/>
    <xf numFmtId="164" fontId="8" fillId="5" borderId="7" xfId="0" applyNumberFormat="1" applyFont="1" applyFill="1" applyBorder="1" applyAlignment="1">
      <alignment horizontal="center"/>
    </xf>
    <xf numFmtId="0" fontId="13" fillId="0" borderId="0" xfId="0" applyFont="1"/>
    <xf numFmtId="0" fontId="17" fillId="0" borderId="0" xfId="0" applyFont="1"/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5" fillId="6" borderId="4" xfId="0" applyFont="1" applyFill="1" applyBorder="1"/>
    <xf numFmtId="0" fontId="5" fillId="6" borderId="0" xfId="0" applyFont="1" applyFill="1"/>
    <xf numFmtId="0" fontId="8" fillId="0" borderId="1" xfId="0" applyFont="1" applyBorder="1"/>
    <xf numFmtId="0" fontId="18" fillId="6" borderId="0" xfId="0" applyFont="1" applyFill="1"/>
    <xf numFmtId="164" fontId="3" fillId="6" borderId="0" xfId="0" applyNumberFormat="1" applyFont="1" applyFill="1"/>
    <xf numFmtId="164" fontId="7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/>
    <xf numFmtId="164" fontId="8" fillId="0" borderId="0" xfId="0" applyNumberFormat="1" applyFont="1" applyFill="1" applyAlignment="1">
      <alignment horizontal="center"/>
    </xf>
    <xf numFmtId="0" fontId="0" fillId="0" borderId="0" xfId="0" applyFill="1"/>
    <xf numFmtId="0" fontId="7" fillId="0" borderId="0" xfId="0" applyFont="1" applyFill="1"/>
    <xf numFmtId="0" fontId="3" fillId="0" borderId="0" xfId="0" applyFont="1" applyFill="1" applyProtection="1">
      <protection locked="0"/>
    </xf>
    <xf numFmtId="164" fontId="3" fillId="7" borderId="1" xfId="0" applyNumberFormat="1" applyFont="1" applyFill="1" applyBorder="1"/>
    <xf numFmtId="0" fontId="3" fillId="7" borderId="1" xfId="0" applyFont="1" applyFill="1" applyBorder="1"/>
    <xf numFmtId="8" fontId="3" fillId="7" borderId="1" xfId="0" applyNumberFormat="1" applyFont="1" applyFill="1" applyBorder="1"/>
    <xf numFmtId="10" fontId="3" fillId="7" borderId="1" xfId="0" applyNumberFormat="1" applyFont="1" applyFill="1" applyBorder="1"/>
    <xf numFmtId="1" fontId="3" fillId="7" borderId="1" xfId="0" applyNumberFormat="1" applyFont="1" applyFill="1" applyBorder="1"/>
    <xf numFmtId="8" fontId="8" fillId="7" borderId="5" xfId="0" applyNumberFormat="1" applyFont="1" applyFill="1" applyBorder="1" applyAlignment="1">
      <alignment horizontal="center"/>
    </xf>
    <xf numFmtId="164" fontId="8" fillId="7" borderId="5" xfId="0" applyNumberFormat="1" applyFont="1" applyFill="1" applyBorder="1" applyAlignment="1">
      <alignment horizontal="center"/>
    </xf>
    <xf numFmtId="0" fontId="8" fillId="7" borderId="7" xfId="0" applyFont="1" applyFill="1" applyBorder="1"/>
    <xf numFmtId="0" fontId="8" fillId="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590C-175F-417A-9901-DED772986F45}">
  <sheetPr>
    <pageSetUpPr fitToPage="1"/>
  </sheetPr>
  <dimension ref="A1:L48"/>
  <sheetViews>
    <sheetView tabSelected="1" workbookViewId="0">
      <selection activeCell="F6" sqref="F6"/>
    </sheetView>
  </sheetViews>
  <sheetFormatPr defaultRowHeight="15" x14ac:dyDescent="0.25"/>
  <cols>
    <col min="1" max="1" width="28.5703125" customWidth="1"/>
    <col min="2" max="2" width="10.140625" bestFit="1" customWidth="1"/>
    <col min="6" max="6" width="9.140625" style="66"/>
    <col min="8" max="8" width="12.5703125" customWidth="1"/>
    <col min="12" max="12" width="9.140625" style="66"/>
  </cols>
  <sheetData>
    <row r="1" spans="1:12" ht="15.75" x14ac:dyDescent="0.25">
      <c r="A1" s="1" t="s">
        <v>0</v>
      </c>
      <c r="B1" s="2"/>
      <c r="C1" s="2"/>
      <c r="D1" s="2"/>
      <c r="E1" s="3"/>
      <c r="F1" s="63"/>
      <c r="G1" s="3"/>
      <c r="H1" s="3"/>
      <c r="I1" s="3"/>
      <c r="J1" s="3"/>
      <c r="K1" s="3"/>
      <c r="L1" s="63"/>
    </row>
    <row r="2" spans="1:12" ht="15.75" x14ac:dyDescent="0.25">
      <c r="A2" s="4" t="s">
        <v>1</v>
      </c>
      <c r="B2" s="2"/>
      <c r="C2" s="2"/>
      <c r="D2" s="2"/>
      <c r="E2" s="3"/>
      <c r="F2" s="63"/>
      <c r="G2" s="3"/>
      <c r="H2" s="3"/>
      <c r="I2" s="3"/>
      <c r="J2" s="3"/>
      <c r="K2" s="3"/>
      <c r="L2" s="63"/>
    </row>
    <row r="3" spans="1:12" ht="15.75" x14ac:dyDescent="0.25">
      <c r="A3" s="1" t="s">
        <v>2</v>
      </c>
      <c r="B3" s="3"/>
      <c r="C3" s="3"/>
      <c r="D3" s="2"/>
      <c r="E3" s="3"/>
      <c r="F3" s="63"/>
      <c r="G3" s="3"/>
      <c r="H3" s="3"/>
      <c r="I3" s="3"/>
      <c r="J3" s="3"/>
      <c r="K3" s="3"/>
      <c r="L3" s="63"/>
    </row>
    <row r="4" spans="1:12" ht="15.75" x14ac:dyDescent="0.25">
      <c r="A4" s="5" t="s">
        <v>3</v>
      </c>
      <c r="B4" s="6"/>
      <c r="C4" s="6"/>
      <c r="D4" s="6"/>
      <c r="E4" s="7"/>
      <c r="F4" s="63"/>
      <c r="G4" s="3"/>
      <c r="H4" s="1" t="s">
        <v>67</v>
      </c>
      <c r="I4" s="8"/>
      <c r="J4" s="8"/>
      <c r="K4" s="8"/>
      <c r="L4" s="63"/>
    </row>
    <row r="5" spans="1:12" x14ac:dyDescent="0.25">
      <c r="A5" s="9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60"/>
      <c r="G5" s="3"/>
      <c r="H5" s="3"/>
      <c r="I5" s="11"/>
      <c r="J5" s="12" t="s">
        <v>63</v>
      </c>
      <c r="K5" s="13"/>
      <c r="L5" s="67"/>
    </row>
    <row r="6" spans="1:12" x14ac:dyDescent="0.25">
      <c r="A6" s="14" t="s">
        <v>9</v>
      </c>
      <c r="B6" s="14" t="s">
        <v>10</v>
      </c>
      <c r="C6" s="15">
        <v>0.6</v>
      </c>
      <c r="D6" s="14">
        <v>75</v>
      </c>
      <c r="E6" s="16">
        <f>(C6*D6)</f>
        <v>45</v>
      </c>
      <c r="F6" s="61"/>
      <c r="G6" s="17"/>
      <c r="H6" s="17"/>
      <c r="I6" s="18" t="s">
        <v>11</v>
      </c>
      <c r="J6" s="19" t="s">
        <v>12</v>
      </c>
      <c r="K6" s="18" t="s">
        <v>13</v>
      </c>
      <c r="L6" s="63"/>
    </row>
    <row r="7" spans="1:12" x14ac:dyDescent="0.25">
      <c r="A7" s="14" t="s">
        <v>14</v>
      </c>
      <c r="B7" s="14" t="s">
        <v>10</v>
      </c>
      <c r="C7" s="15">
        <v>0.73</v>
      </c>
      <c r="D7" s="14">
        <v>20</v>
      </c>
      <c r="E7" s="16">
        <f t="shared" ref="E7:E18" si="0">(C7*D7)</f>
        <v>14.6</v>
      </c>
      <c r="F7" s="61"/>
      <c r="G7" s="20" t="s">
        <v>15</v>
      </c>
      <c r="H7" s="5"/>
      <c r="I7" s="21">
        <v>0.35</v>
      </c>
      <c r="J7" s="22">
        <v>0.33</v>
      </c>
      <c r="K7" s="21">
        <v>0.31</v>
      </c>
      <c r="L7" s="63"/>
    </row>
    <row r="8" spans="1:12" x14ac:dyDescent="0.25">
      <c r="A8" s="14" t="s">
        <v>16</v>
      </c>
      <c r="B8" s="14" t="s">
        <v>10</v>
      </c>
      <c r="C8" s="15">
        <v>0.34</v>
      </c>
      <c r="D8" s="14">
        <v>100</v>
      </c>
      <c r="E8" s="16">
        <f t="shared" si="0"/>
        <v>34</v>
      </c>
      <c r="F8" s="61"/>
      <c r="G8" s="23" t="s">
        <v>17</v>
      </c>
      <c r="H8" s="24">
        <v>3500</v>
      </c>
      <c r="I8" s="25">
        <f>SUM(I7*H8)-E39</f>
        <v>463.27819499999998</v>
      </c>
      <c r="J8" s="26">
        <f>(J7*H8)-E39</f>
        <v>393.27819499999998</v>
      </c>
      <c r="K8" s="27">
        <f>SUM(K7*H8)-E39</f>
        <v>323.27819499999998</v>
      </c>
      <c r="L8" s="63"/>
    </row>
    <row r="9" spans="1:12" x14ac:dyDescent="0.25">
      <c r="A9" s="14" t="s">
        <v>18</v>
      </c>
      <c r="B9" s="14" t="s">
        <v>19</v>
      </c>
      <c r="C9" s="15">
        <v>50</v>
      </c>
      <c r="D9" s="14">
        <v>1</v>
      </c>
      <c r="E9" s="16">
        <f>(C9*D9)/3</f>
        <v>16.666666666666668</v>
      </c>
      <c r="F9" s="62"/>
      <c r="G9" s="23" t="s">
        <v>20</v>
      </c>
      <c r="H9" s="24">
        <v>3000</v>
      </c>
      <c r="I9" s="25">
        <f>SUM(I7*H9)-E39</f>
        <v>288.27819499999998</v>
      </c>
      <c r="J9" s="29">
        <f>SUM(J7*H9)-E39</f>
        <v>228.27819499999998</v>
      </c>
      <c r="K9" s="27">
        <f>SUM(K7*H9)-E39</f>
        <v>168.27819499999998</v>
      </c>
      <c r="L9" s="63"/>
    </row>
    <row r="10" spans="1:12" x14ac:dyDescent="0.25">
      <c r="A10" s="14" t="s">
        <v>21</v>
      </c>
      <c r="B10" s="14" t="s">
        <v>10</v>
      </c>
      <c r="C10" s="15">
        <v>1.52</v>
      </c>
      <c r="D10" s="14">
        <v>55</v>
      </c>
      <c r="E10" s="16">
        <f t="shared" si="0"/>
        <v>83.6</v>
      </c>
      <c r="F10" s="62"/>
      <c r="G10" s="23" t="s">
        <v>22</v>
      </c>
      <c r="H10" s="24">
        <v>2500</v>
      </c>
      <c r="I10" s="30">
        <f>SUM(I7*H10)-E39</f>
        <v>113.27819499999998</v>
      </c>
      <c r="J10" s="31">
        <f>SUM(J7*H10)-E39</f>
        <v>63.278194999999982</v>
      </c>
      <c r="K10" s="32">
        <f>SUM(K7*H10)-E39</f>
        <v>13.278194999999982</v>
      </c>
      <c r="L10" s="63"/>
    </row>
    <row r="11" spans="1:12" x14ac:dyDescent="0.25">
      <c r="A11" s="14" t="s">
        <v>23</v>
      </c>
      <c r="B11" s="14" t="s">
        <v>24</v>
      </c>
      <c r="C11" s="15">
        <v>2.23</v>
      </c>
      <c r="D11" s="14">
        <v>2.5</v>
      </c>
      <c r="E11" s="16">
        <f t="shared" si="0"/>
        <v>5.5750000000000002</v>
      </c>
      <c r="F11" s="62"/>
      <c r="G11" s="3"/>
      <c r="H11" s="3"/>
      <c r="I11" s="3"/>
      <c r="J11" s="3"/>
      <c r="K11" s="3"/>
      <c r="L11" s="63"/>
    </row>
    <row r="12" spans="1:12" x14ac:dyDescent="0.25">
      <c r="A12" s="14" t="s">
        <v>25</v>
      </c>
      <c r="B12" s="14" t="s">
        <v>26</v>
      </c>
      <c r="C12" s="15">
        <v>6.88</v>
      </c>
      <c r="D12" s="14">
        <v>1</v>
      </c>
      <c r="E12" s="16">
        <f t="shared" si="0"/>
        <v>6.88</v>
      </c>
      <c r="F12" s="62"/>
      <c r="G12" s="33" t="s">
        <v>27</v>
      </c>
      <c r="H12" s="34">
        <f>E15</f>
        <v>6.5280000000000005</v>
      </c>
      <c r="I12" s="35" t="s">
        <v>28</v>
      </c>
      <c r="J12" s="3"/>
      <c r="K12" s="3"/>
      <c r="L12" s="63"/>
    </row>
    <row r="13" spans="1:12" x14ac:dyDescent="0.25">
      <c r="A13" s="14" t="s">
        <v>29</v>
      </c>
      <c r="B13" s="14" t="s">
        <v>24</v>
      </c>
      <c r="C13" s="15">
        <v>2.42</v>
      </c>
      <c r="D13" s="14">
        <v>4</v>
      </c>
      <c r="E13" s="16">
        <f t="shared" si="0"/>
        <v>9.68</v>
      </c>
      <c r="F13" s="62"/>
      <c r="G13" s="33"/>
      <c r="H13" s="34"/>
      <c r="I13" s="35"/>
      <c r="J13" s="3"/>
      <c r="K13" s="3"/>
      <c r="L13" s="63"/>
    </row>
    <row r="14" spans="1:12" x14ac:dyDescent="0.25">
      <c r="A14" s="14" t="s">
        <v>68</v>
      </c>
      <c r="B14" s="14" t="s">
        <v>26</v>
      </c>
      <c r="C14" s="15">
        <v>9.5</v>
      </c>
      <c r="D14" s="14">
        <v>1</v>
      </c>
      <c r="E14" s="16">
        <f t="shared" si="0"/>
        <v>9.5</v>
      </c>
      <c r="F14" s="62"/>
      <c r="G14" s="33" t="s">
        <v>30</v>
      </c>
      <c r="H14" s="34">
        <f>SUM(E16:E18)</f>
        <v>56.46</v>
      </c>
      <c r="I14" s="35" t="s">
        <v>28</v>
      </c>
      <c r="J14" s="3"/>
      <c r="K14" s="3"/>
      <c r="L14" s="63"/>
    </row>
    <row r="15" spans="1:12" ht="15.75" x14ac:dyDescent="0.25">
      <c r="A15" s="14" t="s">
        <v>31</v>
      </c>
      <c r="B15" s="14" t="s">
        <v>24</v>
      </c>
      <c r="C15" s="36">
        <v>0.51</v>
      </c>
      <c r="D15" s="14">
        <v>12.8</v>
      </c>
      <c r="E15" s="16">
        <f t="shared" si="0"/>
        <v>6.5280000000000005</v>
      </c>
      <c r="F15" s="62"/>
      <c r="G15" s="33"/>
      <c r="H15" s="37"/>
      <c r="I15" s="3" t="s">
        <v>32</v>
      </c>
      <c r="J15" s="3"/>
      <c r="K15" s="3"/>
      <c r="L15" s="63"/>
    </row>
    <row r="16" spans="1:12" ht="15.75" x14ac:dyDescent="0.25">
      <c r="A16" s="14" t="s">
        <v>33</v>
      </c>
      <c r="B16" s="14" t="s">
        <v>10</v>
      </c>
      <c r="C16" s="15">
        <v>18</v>
      </c>
      <c r="D16" s="14">
        <v>2</v>
      </c>
      <c r="E16" s="16">
        <f>(C16*D16)</f>
        <v>36</v>
      </c>
      <c r="F16" s="62"/>
      <c r="H16" s="52" t="s">
        <v>65</v>
      </c>
      <c r="L16" s="63"/>
    </row>
    <row r="17" spans="1:12" ht="15.75" x14ac:dyDescent="0.25">
      <c r="A17" s="14" t="s">
        <v>34</v>
      </c>
      <c r="B17" s="14" t="s">
        <v>35</v>
      </c>
      <c r="C17" s="15">
        <v>3.75</v>
      </c>
      <c r="D17" s="14">
        <v>4</v>
      </c>
      <c r="E17" s="16">
        <f>(C17*D17)</f>
        <v>15</v>
      </c>
      <c r="F17" s="62"/>
      <c r="G17" s="3"/>
      <c r="H17" s="3"/>
      <c r="I17" s="11"/>
      <c r="J17" s="12" t="s">
        <v>63</v>
      </c>
      <c r="K17" s="13"/>
      <c r="L17" s="63"/>
    </row>
    <row r="18" spans="1:12" ht="15.75" x14ac:dyDescent="0.25">
      <c r="A18" s="14" t="s">
        <v>36</v>
      </c>
      <c r="B18" s="14" t="s">
        <v>24</v>
      </c>
      <c r="C18" s="15">
        <v>2.73</v>
      </c>
      <c r="D18" s="14">
        <v>2</v>
      </c>
      <c r="E18" s="16">
        <f t="shared" si="0"/>
        <v>5.46</v>
      </c>
      <c r="F18" s="62"/>
      <c r="I18" s="53" t="s">
        <v>11</v>
      </c>
      <c r="J18" s="54" t="s">
        <v>12</v>
      </c>
      <c r="K18" s="53" t="s">
        <v>13</v>
      </c>
      <c r="L18" s="63"/>
    </row>
    <row r="19" spans="1:12" ht="15.75" x14ac:dyDescent="0.25">
      <c r="A19" s="14" t="s">
        <v>37</v>
      </c>
      <c r="B19" s="15">
        <f>SUM(E6:E18)</f>
        <v>288.48966666666666</v>
      </c>
      <c r="C19" s="38">
        <v>7.0000000000000007E-2</v>
      </c>
      <c r="D19" s="39">
        <v>6</v>
      </c>
      <c r="E19" s="16">
        <f>B19*(D19/12)*C19</f>
        <v>10.097138333333334</v>
      </c>
      <c r="F19" s="62"/>
      <c r="G19" s="55" t="s">
        <v>15</v>
      </c>
      <c r="H19" s="56"/>
      <c r="I19" s="21">
        <v>0.35</v>
      </c>
      <c r="J19" s="22">
        <v>0.33</v>
      </c>
      <c r="K19" s="21">
        <v>0.31</v>
      </c>
      <c r="L19" s="63"/>
    </row>
    <row r="20" spans="1:12" x14ac:dyDescent="0.25">
      <c r="A20" s="40" t="s">
        <v>38</v>
      </c>
      <c r="B20" s="41"/>
      <c r="C20" s="41"/>
      <c r="D20" s="41"/>
      <c r="E20" s="42">
        <f>SUM(E6:E19)</f>
        <v>298.58680500000003</v>
      </c>
      <c r="F20" s="64"/>
      <c r="G20" s="23" t="s">
        <v>17</v>
      </c>
      <c r="H20" s="57">
        <v>3500</v>
      </c>
      <c r="I20" s="15">
        <f>I8/$H$8</f>
        <v>0.13236519857142856</v>
      </c>
      <c r="J20" s="15">
        <f>J8/$H$8</f>
        <v>0.11236519857142857</v>
      </c>
      <c r="K20" s="15">
        <f t="shared" ref="K20" si="1">K8/$H$8</f>
        <v>9.2365198571428567E-2</v>
      </c>
      <c r="L20" s="63"/>
    </row>
    <row r="21" spans="1:12" x14ac:dyDescent="0.25">
      <c r="A21" s="33"/>
      <c r="B21" s="3"/>
      <c r="C21" s="3"/>
      <c r="D21" s="3"/>
      <c r="E21" s="34"/>
      <c r="F21" s="64"/>
      <c r="G21" s="23" t="s">
        <v>20</v>
      </c>
      <c r="H21" s="57">
        <v>3000</v>
      </c>
      <c r="I21" s="15">
        <f>I9/$H$9</f>
        <v>9.6092731666666667E-2</v>
      </c>
      <c r="J21" s="15">
        <f>J9/$H$9</f>
        <v>7.6092731666666663E-2</v>
      </c>
      <c r="K21" s="15">
        <f t="shared" ref="K21" si="2">K9/$H$9</f>
        <v>5.6092731666666659E-2</v>
      </c>
      <c r="L21" s="63"/>
    </row>
    <row r="22" spans="1:12" x14ac:dyDescent="0.25">
      <c r="A22" s="5" t="s">
        <v>39</v>
      </c>
      <c r="B22" s="11"/>
      <c r="C22" s="11"/>
      <c r="D22" s="11"/>
      <c r="E22" s="11"/>
      <c r="F22" s="63"/>
      <c r="G22" s="23" t="s">
        <v>22</v>
      </c>
      <c r="H22" s="57">
        <v>2500</v>
      </c>
      <c r="I22" s="15">
        <f>I10/$H$10</f>
        <v>4.531127799999999E-2</v>
      </c>
      <c r="J22" s="15">
        <f t="shared" ref="J22:K22" si="3">J10/$H$10</f>
        <v>2.5311277999999993E-2</v>
      </c>
      <c r="K22" s="15">
        <f t="shared" si="3"/>
        <v>5.3112779999999931E-3</v>
      </c>
      <c r="L22" s="63"/>
    </row>
    <row r="23" spans="1:12" x14ac:dyDescent="0.25">
      <c r="A23" s="9" t="s">
        <v>4</v>
      </c>
      <c r="B23" s="9" t="s">
        <v>5</v>
      </c>
      <c r="C23" s="9" t="s">
        <v>6</v>
      </c>
      <c r="D23" s="9" t="s">
        <v>7</v>
      </c>
      <c r="E23" s="10" t="s">
        <v>8</v>
      </c>
      <c r="F23" s="60"/>
      <c r="L23" s="63"/>
    </row>
    <row r="24" spans="1:12" x14ac:dyDescent="0.25">
      <c r="A24" s="14" t="s">
        <v>40</v>
      </c>
      <c r="B24" s="14" t="s">
        <v>41</v>
      </c>
      <c r="C24" s="15">
        <v>9.93</v>
      </c>
      <c r="D24" s="14">
        <v>1</v>
      </c>
      <c r="E24" s="16">
        <f>C24*D24</f>
        <v>9.93</v>
      </c>
      <c r="F24" s="62"/>
      <c r="G24" s="58" t="s">
        <v>64</v>
      </c>
      <c r="H24" s="56"/>
      <c r="I24" s="56"/>
      <c r="L24" s="63"/>
    </row>
    <row r="25" spans="1:12" x14ac:dyDescent="0.25">
      <c r="A25" s="14" t="s">
        <v>42</v>
      </c>
      <c r="B25" s="14" t="s">
        <v>41</v>
      </c>
      <c r="C25" s="15">
        <v>10.98</v>
      </c>
      <c r="D25" s="14">
        <v>1</v>
      </c>
      <c r="E25" s="16">
        <f t="shared" ref="E25:E36" si="4">C25*D25</f>
        <v>10.98</v>
      </c>
      <c r="F25" s="62"/>
      <c r="G25" s="55" t="s">
        <v>15</v>
      </c>
      <c r="H25" s="56"/>
      <c r="I25" s="59"/>
      <c r="L25" s="63"/>
    </row>
    <row r="26" spans="1:12" x14ac:dyDescent="0.25">
      <c r="A26" s="14" t="s">
        <v>43</v>
      </c>
      <c r="B26" s="14" t="s">
        <v>41</v>
      </c>
      <c r="C26" s="15">
        <v>16.309999999999999</v>
      </c>
      <c r="D26" s="14">
        <v>4</v>
      </c>
      <c r="E26" s="16">
        <f t="shared" si="4"/>
        <v>65.239999999999995</v>
      </c>
      <c r="F26" s="62"/>
      <c r="G26" s="23" t="s">
        <v>17</v>
      </c>
      <c r="H26" s="57">
        <v>3500</v>
      </c>
      <c r="I26" s="15">
        <f>E39/H8</f>
        <v>0.21763480142857144</v>
      </c>
      <c r="L26" s="63"/>
    </row>
    <row r="27" spans="1:12" x14ac:dyDescent="0.25">
      <c r="A27" s="14" t="s">
        <v>44</v>
      </c>
      <c r="B27" s="14" t="s">
        <v>45</v>
      </c>
      <c r="C27" s="15">
        <v>25.65</v>
      </c>
      <c r="D27" s="14">
        <v>1</v>
      </c>
      <c r="E27" s="16">
        <f t="shared" si="4"/>
        <v>25.65</v>
      </c>
      <c r="F27" s="62"/>
      <c r="G27" s="23" t="s">
        <v>20</v>
      </c>
      <c r="H27" s="57">
        <v>3000</v>
      </c>
      <c r="I27" s="15">
        <f>E39/H9</f>
        <v>0.25390726833333332</v>
      </c>
      <c r="J27" s="3"/>
      <c r="K27" s="3"/>
      <c r="L27" s="63"/>
    </row>
    <row r="28" spans="1:12" x14ac:dyDescent="0.25">
      <c r="A28" s="14" t="s">
        <v>46</v>
      </c>
      <c r="B28" s="14" t="s">
        <v>45</v>
      </c>
      <c r="C28" s="15">
        <v>21.39</v>
      </c>
      <c r="D28" s="14">
        <v>2</v>
      </c>
      <c r="E28" s="16">
        <f t="shared" si="4"/>
        <v>42.78</v>
      </c>
      <c r="F28" s="62"/>
      <c r="G28" s="23" t="s">
        <v>22</v>
      </c>
      <c r="H28" s="57">
        <v>2500</v>
      </c>
      <c r="I28" s="15">
        <f>E39/H10</f>
        <v>0.30468872200000002</v>
      </c>
      <c r="J28" s="3"/>
      <c r="K28" s="3"/>
      <c r="L28" s="63"/>
    </row>
    <row r="29" spans="1:12" x14ac:dyDescent="0.25">
      <c r="A29" s="14" t="s">
        <v>47</v>
      </c>
      <c r="B29" s="14" t="s">
        <v>45</v>
      </c>
      <c r="C29" s="15">
        <v>29.55</v>
      </c>
      <c r="D29" s="14">
        <v>1</v>
      </c>
      <c r="E29" s="16">
        <f t="shared" si="4"/>
        <v>29.55</v>
      </c>
      <c r="F29" s="62"/>
      <c r="G29" s="3"/>
      <c r="H29" s="3"/>
      <c r="I29" s="3"/>
      <c r="J29" s="3"/>
      <c r="K29" s="3"/>
      <c r="L29" s="63"/>
    </row>
    <row r="30" spans="1:12" x14ac:dyDescent="0.25">
      <c r="A30" s="14" t="s">
        <v>48</v>
      </c>
      <c r="B30" s="14" t="s">
        <v>45</v>
      </c>
      <c r="C30" s="15">
        <v>11.58</v>
      </c>
      <c r="D30" s="14">
        <v>1</v>
      </c>
      <c r="E30" s="16">
        <f t="shared" si="4"/>
        <v>11.58</v>
      </c>
      <c r="F30" s="62"/>
      <c r="G30" s="3"/>
      <c r="H30" s="3"/>
      <c r="I30" s="3"/>
      <c r="J30" s="3"/>
      <c r="K30" s="3"/>
      <c r="L30" s="63"/>
    </row>
    <row r="31" spans="1:12" x14ac:dyDescent="0.25">
      <c r="A31" s="14" t="s">
        <v>49</v>
      </c>
      <c r="B31" s="14" t="s">
        <v>45</v>
      </c>
      <c r="C31" s="15">
        <v>22.34</v>
      </c>
      <c r="D31" s="14">
        <v>1</v>
      </c>
      <c r="E31" s="16">
        <f t="shared" si="4"/>
        <v>22.34</v>
      </c>
      <c r="F31" s="62"/>
      <c r="G31" s="3"/>
      <c r="H31" s="3"/>
      <c r="I31" s="3"/>
      <c r="J31" s="3"/>
      <c r="K31" s="3"/>
      <c r="L31" s="63"/>
    </row>
    <row r="32" spans="1:12" ht="15.75" x14ac:dyDescent="0.25">
      <c r="A32" s="14" t="s">
        <v>50</v>
      </c>
      <c r="B32" s="14" t="s">
        <v>51</v>
      </c>
      <c r="C32" s="15">
        <v>105.13</v>
      </c>
      <c r="D32" s="14">
        <v>0.5</v>
      </c>
      <c r="E32" s="16">
        <f t="shared" si="4"/>
        <v>52.564999999999998</v>
      </c>
      <c r="F32" s="62"/>
      <c r="G32" s="3"/>
      <c r="H32" s="3"/>
      <c r="I32" s="3"/>
      <c r="J32" s="3"/>
      <c r="K32" s="3"/>
      <c r="L32" s="63"/>
    </row>
    <row r="33" spans="1:12" ht="15.75" x14ac:dyDescent="0.25">
      <c r="A33" s="14" t="s">
        <v>52</v>
      </c>
      <c r="B33" s="14" t="s">
        <v>53</v>
      </c>
      <c r="C33" s="15">
        <v>5.63</v>
      </c>
      <c r="D33" s="14">
        <v>4</v>
      </c>
      <c r="E33" s="16">
        <f t="shared" si="4"/>
        <v>22.52</v>
      </c>
      <c r="F33" s="62"/>
      <c r="G33" s="3"/>
      <c r="H33" s="3"/>
      <c r="I33" s="3"/>
      <c r="J33" s="3"/>
      <c r="K33" s="3"/>
      <c r="L33" s="63"/>
    </row>
    <row r="34" spans="1:12" x14ac:dyDescent="0.25">
      <c r="A34" s="14" t="s">
        <v>54</v>
      </c>
      <c r="B34" s="14" t="s">
        <v>45</v>
      </c>
      <c r="C34" s="15">
        <v>20</v>
      </c>
      <c r="D34" s="14">
        <v>1</v>
      </c>
      <c r="E34" s="16">
        <f t="shared" si="4"/>
        <v>20</v>
      </c>
      <c r="F34" s="62"/>
      <c r="G34" s="3"/>
      <c r="H34" s="3"/>
      <c r="I34" s="3"/>
      <c r="J34" s="3"/>
      <c r="K34" s="3"/>
      <c r="L34" s="63"/>
    </row>
    <row r="35" spans="1:12" x14ac:dyDescent="0.25">
      <c r="A35" s="14" t="s">
        <v>55</v>
      </c>
      <c r="B35" s="14" t="s">
        <v>45</v>
      </c>
      <c r="C35" s="15"/>
      <c r="D35" s="14"/>
      <c r="E35" s="16">
        <f t="shared" si="4"/>
        <v>0</v>
      </c>
      <c r="F35" s="62"/>
      <c r="G35" s="3"/>
      <c r="H35" s="3"/>
      <c r="I35" s="3"/>
      <c r="J35" s="3"/>
      <c r="K35" s="3"/>
      <c r="L35" s="63"/>
    </row>
    <row r="36" spans="1:12" x14ac:dyDescent="0.25">
      <c r="A36" s="14" t="s">
        <v>60</v>
      </c>
      <c r="B36" s="14" t="s">
        <v>45</v>
      </c>
      <c r="C36" s="15">
        <v>150</v>
      </c>
      <c r="D36" s="14">
        <v>1</v>
      </c>
      <c r="E36" s="16">
        <f t="shared" si="4"/>
        <v>150</v>
      </c>
      <c r="F36" s="62"/>
      <c r="G36" s="3"/>
      <c r="H36" s="3"/>
      <c r="I36" s="3"/>
      <c r="J36" s="3"/>
      <c r="K36" s="3"/>
      <c r="L36" s="63"/>
    </row>
    <row r="37" spans="1:12" x14ac:dyDescent="0.25">
      <c r="A37" s="40" t="s">
        <v>56</v>
      </c>
      <c r="B37" s="41"/>
      <c r="C37" s="41"/>
      <c r="D37" s="41"/>
      <c r="E37" s="42">
        <f>SUM(E24:E36)</f>
        <v>463.13499999999999</v>
      </c>
      <c r="F37" s="64"/>
      <c r="G37" s="43"/>
      <c r="H37" s="43"/>
      <c r="I37" s="43"/>
      <c r="J37" s="43"/>
      <c r="K37" s="43"/>
      <c r="L37" s="68"/>
    </row>
    <row r="38" spans="1:12" x14ac:dyDescent="0.25">
      <c r="A38" s="3"/>
      <c r="B38" s="3"/>
      <c r="C38" s="3"/>
      <c r="D38" s="3"/>
      <c r="E38" s="28"/>
      <c r="F38" s="62"/>
      <c r="G38" s="43"/>
      <c r="H38" s="43"/>
      <c r="I38" s="43"/>
      <c r="J38" s="43"/>
      <c r="K38" s="43"/>
      <c r="L38" s="68"/>
    </row>
    <row r="39" spans="1:12" x14ac:dyDescent="0.25">
      <c r="A39" s="44" t="s">
        <v>61</v>
      </c>
      <c r="B39" s="45"/>
      <c r="C39" s="46"/>
      <c r="D39" s="46"/>
      <c r="E39" s="47">
        <f>E20+E37</f>
        <v>761.72180500000002</v>
      </c>
      <c r="F39" s="62"/>
      <c r="G39" s="3"/>
      <c r="H39" s="3"/>
      <c r="I39" s="3"/>
      <c r="J39" s="3"/>
      <c r="K39" s="3"/>
      <c r="L39" s="68"/>
    </row>
    <row r="40" spans="1:12" x14ac:dyDescent="0.25">
      <c r="A40" s="44" t="s">
        <v>66</v>
      </c>
      <c r="B40" s="45"/>
      <c r="C40" s="46"/>
      <c r="D40" s="46"/>
      <c r="E40" s="47">
        <f>(J7*H9)</f>
        <v>990</v>
      </c>
      <c r="F40" s="62"/>
      <c r="G40" s="3"/>
      <c r="H40" s="3"/>
      <c r="I40" s="3"/>
      <c r="J40" s="3"/>
      <c r="K40" s="3"/>
      <c r="L40" s="68"/>
    </row>
    <row r="41" spans="1:12" x14ac:dyDescent="0.25">
      <c r="A41" s="44" t="s">
        <v>62</v>
      </c>
      <c r="B41" s="48"/>
      <c r="C41" s="49"/>
      <c r="D41" s="49"/>
      <c r="E41" s="50">
        <f>SUM(E40-E39)</f>
        <v>228.27819499999998</v>
      </c>
      <c r="F41" s="65"/>
      <c r="G41" s="3"/>
      <c r="H41" s="3"/>
      <c r="I41" s="3"/>
      <c r="J41" s="3"/>
      <c r="K41" s="3"/>
      <c r="L41" s="68"/>
    </row>
    <row r="42" spans="1:12" x14ac:dyDescent="0.25">
      <c r="A42" s="3"/>
      <c r="B42" s="3"/>
      <c r="C42" s="3"/>
      <c r="D42" s="3"/>
      <c r="E42" s="3"/>
      <c r="F42" s="63"/>
      <c r="G42" s="3"/>
      <c r="H42" s="3"/>
      <c r="I42" s="3"/>
      <c r="J42" s="3"/>
      <c r="K42" s="3"/>
      <c r="L42" s="68"/>
    </row>
    <row r="43" spans="1:12" ht="15.75" x14ac:dyDescent="0.25">
      <c r="A43" s="51"/>
      <c r="B43" s="3"/>
      <c r="C43" s="3"/>
      <c r="D43" s="3"/>
      <c r="E43" s="3"/>
      <c r="F43" s="63"/>
      <c r="G43" s="3"/>
      <c r="H43" s="3"/>
      <c r="I43" s="3"/>
      <c r="J43" s="3"/>
      <c r="K43" s="3"/>
      <c r="L43" s="68"/>
    </row>
    <row r="44" spans="1:12" ht="15.75" x14ac:dyDescent="0.25">
      <c r="A44" s="51" t="s">
        <v>57</v>
      </c>
      <c r="B44" s="3"/>
      <c r="C44" s="3"/>
      <c r="D44" s="3"/>
      <c r="E44" s="3"/>
      <c r="F44" s="63"/>
      <c r="G44" s="3"/>
      <c r="H44" s="3"/>
      <c r="I44" s="3"/>
      <c r="J44" s="3"/>
      <c r="K44" s="3"/>
      <c r="L44" s="68"/>
    </row>
    <row r="45" spans="1:12" x14ac:dyDescent="0.25">
      <c r="A45" s="3"/>
      <c r="B45" s="3"/>
      <c r="C45" s="3"/>
      <c r="D45" s="3"/>
      <c r="E45" s="3"/>
      <c r="F45" s="63"/>
      <c r="G45" s="3"/>
      <c r="H45" s="3"/>
      <c r="I45" s="3"/>
      <c r="J45" s="3"/>
      <c r="K45" s="3"/>
      <c r="L45" s="68"/>
    </row>
    <row r="46" spans="1:12" ht="15.75" x14ac:dyDescent="0.25">
      <c r="A46" s="51" t="s">
        <v>58</v>
      </c>
      <c r="B46" s="3"/>
      <c r="C46" s="3"/>
      <c r="D46" s="3"/>
      <c r="E46" s="3"/>
      <c r="F46" s="63"/>
      <c r="G46" s="3"/>
      <c r="H46" s="3"/>
      <c r="I46" s="3"/>
      <c r="J46" s="3"/>
      <c r="K46" s="3"/>
      <c r="L46" s="68"/>
    </row>
    <row r="47" spans="1:12" ht="15.75" x14ac:dyDescent="0.25">
      <c r="A47" s="51"/>
      <c r="B47" s="3"/>
      <c r="C47" s="3"/>
      <c r="D47" s="3"/>
      <c r="E47" s="3"/>
      <c r="F47" s="63"/>
      <c r="G47" s="3"/>
      <c r="H47" s="3"/>
      <c r="I47" s="3"/>
      <c r="J47" s="3"/>
      <c r="K47" s="3"/>
      <c r="L47" s="68"/>
    </row>
    <row r="48" spans="1:12" ht="15.75" x14ac:dyDescent="0.25">
      <c r="A48" s="3" t="s">
        <v>59</v>
      </c>
      <c r="B48" s="3"/>
      <c r="C48" s="3"/>
      <c r="D48" s="3"/>
      <c r="E48" s="3"/>
      <c r="F48" s="63"/>
      <c r="G48" s="3"/>
      <c r="H48" s="3"/>
      <c r="I48" s="3"/>
      <c r="J48" s="3"/>
      <c r="K48" s="3"/>
      <c r="L48" s="68"/>
    </row>
  </sheetData>
  <pageMargins left="0.7" right="0.7" top="0.75" bottom="0.75" header="0.3" footer="0.3"/>
  <pageSetup scale="70" orientation="landscape" r:id="rId1"/>
  <ignoredErrors>
    <ignoredError sqref="E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B32D9-5153-40A8-B440-057F0316732F}">
  <dimension ref="A1:L60"/>
  <sheetViews>
    <sheetView workbookViewId="0">
      <selection activeCell="C1" sqref="C1"/>
    </sheetView>
  </sheetViews>
  <sheetFormatPr defaultRowHeight="15" x14ac:dyDescent="0.25"/>
  <cols>
    <col min="1" max="1" width="28.5703125" customWidth="1"/>
    <col min="2" max="2" width="10.140625" bestFit="1" customWidth="1"/>
    <col min="6" max="6" width="9.140625" style="66"/>
    <col min="8" max="8" width="12.5703125" customWidth="1"/>
    <col min="12" max="12" width="9.140625" style="66"/>
  </cols>
  <sheetData>
    <row r="1" spans="1:12" ht="15.75" x14ac:dyDescent="0.25">
      <c r="A1" s="1" t="s">
        <v>0</v>
      </c>
      <c r="B1" s="2"/>
      <c r="C1" s="2"/>
      <c r="D1" s="2"/>
      <c r="E1" s="3"/>
      <c r="F1" s="63"/>
      <c r="G1" s="3"/>
      <c r="H1" s="3"/>
      <c r="I1" s="3"/>
      <c r="J1" s="3"/>
      <c r="K1" s="3"/>
      <c r="L1" s="63"/>
    </row>
    <row r="2" spans="1:12" ht="15.75" x14ac:dyDescent="0.25">
      <c r="A2" s="4" t="s">
        <v>1</v>
      </c>
      <c r="B2" s="2"/>
      <c r="C2" s="2"/>
      <c r="D2" s="2"/>
      <c r="E2" s="3"/>
      <c r="F2" s="63"/>
      <c r="G2" s="3"/>
      <c r="H2" s="3"/>
      <c r="I2" s="3"/>
      <c r="J2" s="3"/>
      <c r="K2" s="3"/>
      <c r="L2" s="63"/>
    </row>
    <row r="3" spans="1:12" ht="15.75" x14ac:dyDescent="0.25">
      <c r="A3" s="1" t="s">
        <v>2</v>
      </c>
      <c r="B3" s="3"/>
      <c r="C3" s="3"/>
      <c r="D3" s="2"/>
      <c r="E3" s="3"/>
      <c r="F3" s="63"/>
      <c r="G3" s="3"/>
      <c r="H3" s="3"/>
      <c r="I3" s="3"/>
      <c r="J3" s="3"/>
      <c r="K3" s="3"/>
      <c r="L3" s="63"/>
    </row>
    <row r="4" spans="1:12" ht="15.75" x14ac:dyDescent="0.25">
      <c r="A4" s="5" t="s">
        <v>3</v>
      </c>
      <c r="B4" s="6"/>
      <c r="C4" s="6"/>
      <c r="D4" s="6"/>
      <c r="E4" s="7"/>
      <c r="F4" s="63"/>
      <c r="G4" s="3"/>
      <c r="H4" s="1" t="s">
        <v>67</v>
      </c>
      <c r="I4" s="8"/>
      <c r="J4" s="8"/>
      <c r="K4" s="8"/>
      <c r="L4" s="63"/>
    </row>
    <row r="5" spans="1:12" x14ac:dyDescent="0.25">
      <c r="A5" s="9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60"/>
      <c r="G5" s="3"/>
      <c r="H5" s="3"/>
      <c r="I5" s="11"/>
      <c r="J5" s="12" t="s">
        <v>63</v>
      </c>
      <c r="K5" s="13"/>
      <c r="L5" s="67"/>
    </row>
    <row r="6" spans="1:12" x14ac:dyDescent="0.25">
      <c r="A6" s="14" t="s">
        <v>9</v>
      </c>
      <c r="B6" s="14" t="s">
        <v>10</v>
      </c>
      <c r="C6" s="69">
        <v>0.6</v>
      </c>
      <c r="D6" s="70">
        <v>75</v>
      </c>
      <c r="E6" s="16">
        <f>(C6*D6)</f>
        <v>45</v>
      </c>
      <c r="F6" s="61"/>
      <c r="G6" s="17"/>
      <c r="H6" s="17"/>
      <c r="I6" s="18" t="s">
        <v>11</v>
      </c>
      <c r="J6" s="19" t="s">
        <v>12</v>
      </c>
      <c r="K6" s="18" t="s">
        <v>13</v>
      </c>
      <c r="L6" s="63"/>
    </row>
    <row r="7" spans="1:12" x14ac:dyDescent="0.25">
      <c r="A7" s="14" t="s">
        <v>14</v>
      </c>
      <c r="B7" s="14" t="s">
        <v>10</v>
      </c>
      <c r="C7" s="69">
        <v>0.73</v>
      </c>
      <c r="D7" s="70">
        <v>20</v>
      </c>
      <c r="E7" s="16">
        <f t="shared" ref="E7:E26" si="0">(C7*D7)</f>
        <v>14.6</v>
      </c>
      <c r="F7" s="61"/>
      <c r="G7" s="20" t="s">
        <v>15</v>
      </c>
      <c r="H7" s="5"/>
      <c r="I7" s="74">
        <v>0.35</v>
      </c>
      <c r="J7" s="75">
        <v>0.33</v>
      </c>
      <c r="K7" s="74">
        <v>0.31</v>
      </c>
      <c r="L7" s="63"/>
    </row>
    <row r="8" spans="1:12" x14ac:dyDescent="0.25">
      <c r="A8" s="14" t="s">
        <v>16</v>
      </c>
      <c r="B8" s="14" t="s">
        <v>10</v>
      </c>
      <c r="C8" s="69">
        <v>0.34</v>
      </c>
      <c r="D8" s="70">
        <v>100</v>
      </c>
      <c r="E8" s="16">
        <f t="shared" si="0"/>
        <v>34</v>
      </c>
      <c r="F8" s="61"/>
      <c r="G8" s="23" t="s">
        <v>17</v>
      </c>
      <c r="H8" s="76">
        <v>3500</v>
      </c>
      <c r="I8" s="25">
        <f>SUM(I7*H8)-E51</f>
        <v>463.27819499999998</v>
      </c>
      <c r="J8" s="26">
        <f>(J7*H8)-E51</f>
        <v>393.27819499999998</v>
      </c>
      <c r="K8" s="27">
        <f>SUM(K7*H8)-E51</f>
        <v>323.27819499999998</v>
      </c>
      <c r="L8" s="63"/>
    </row>
    <row r="9" spans="1:12" x14ac:dyDescent="0.25">
      <c r="A9" s="14" t="s">
        <v>18</v>
      </c>
      <c r="B9" s="14" t="s">
        <v>19</v>
      </c>
      <c r="C9" s="69">
        <v>50</v>
      </c>
      <c r="D9" s="70">
        <v>1</v>
      </c>
      <c r="E9" s="16">
        <f>(C9*D9)/3</f>
        <v>16.666666666666668</v>
      </c>
      <c r="F9" s="62"/>
      <c r="G9" s="23" t="s">
        <v>20</v>
      </c>
      <c r="H9" s="76">
        <v>3000</v>
      </c>
      <c r="I9" s="25">
        <f>SUM(I7*H9)-E51</f>
        <v>288.27819499999998</v>
      </c>
      <c r="J9" s="29">
        <f>SUM(J7*H9)-E51</f>
        <v>228.27819499999998</v>
      </c>
      <c r="K9" s="27">
        <f>SUM(K7*H9)-E51</f>
        <v>168.27819499999998</v>
      </c>
      <c r="L9" s="63"/>
    </row>
    <row r="10" spans="1:12" x14ac:dyDescent="0.25">
      <c r="A10" s="14" t="s">
        <v>21</v>
      </c>
      <c r="B10" s="14" t="s">
        <v>10</v>
      </c>
      <c r="C10" s="69">
        <v>1.52</v>
      </c>
      <c r="D10" s="70">
        <v>55</v>
      </c>
      <c r="E10" s="16">
        <f t="shared" si="0"/>
        <v>83.6</v>
      </c>
      <c r="F10" s="62"/>
      <c r="G10" s="23" t="s">
        <v>22</v>
      </c>
      <c r="H10" s="76">
        <v>2500</v>
      </c>
      <c r="I10" s="30">
        <f>SUM(I7*H10)-E51</f>
        <v>113.27819499999998</v>
      </c>
      <c r="J10" s="31">
        <f>SUM(J7*H10)-E51</f>
        <v>63.278194999999982</v>
      </c>
      <c r="K10" s="32">
        <f>SUM(K7*H10)-E51</f>
        <v>13.278194999999982</v>
      </c>
      <c r="L10" s="63"/>
    </row>
    <row r="11" spans="1:12" x14ac:dyDescent="0.25">
      <c r="A11" s="70" t="s">
        <v>23</v>
      </c>
      <c r="B11" s="70" t="s">
        <v>24</v>
      </c>
      <c r="C11" s="69">
        <v>2.23</v>
      </c>
      <c r="D11" s="70">
        <v>2.5</v>
      </c>
      <c r="E11" s="16">
        <f t="shared" si="0"/>
        <v>5.5750000000000002</v>
      </c>
      <c r="F11" s="62"/>
      <c r="G11" s="3"/>
      <c r="H11" s="3"/>
      <c r="I11" s="3"/>
      <c r="J11" s="3"/>
      <c r="K11" s="3"/>
      <c r="L11" s="63"/>
    </row>
    <row r="12" spans="1:12" x14ac:dyDescent="0.25">
      <c r="A12" s="70" t="s">
        <v>25</v>
      </c>
      <c r="B12" s="70" t="s">
        <v>26</v>
      </c>
      <c r="C12" s="69">
        <v>6.88</v>
      </c>
      <c r="D12" s="70">
        <v>1</v>
      </c>
      <c r="E12" s="16">
        <f t="shared" si="0"/>
        <v>6.88</v>
      </c>
      <c r="F12" s="62"/>
      <c r="G12" s="33" t="s">
        <v>27</v>
      </c>
      <c r="H12" s="34">
        <f>E17</f>
        <v>6.5280000000000005</v>
      </c>
      <c r="I12" s="35" t="s">
        <v>28</v>
      </c>
      <c r="J12" s="3"/>
      <c r="K12" s="3"/>
      <c r="L12" s="63"/>
    </row>
    <row r="13" spans="1:12" x14ac:dyDescent="0.25">
      <c r="A13" s="70" t="s">
        <v>29</v>
      </c>
      <c r="B13" s="70" t="s">
        <v>24</v>
      </c>
      <c r="C13" s="69">
        <v>2.42</v>
      </c>
      <c r="D13" s="70">
        <v>4</v>
      </c>
      <c r="E13" s="16">
        <f t="shared" si="0"/>
        <v>9.68</v>
      </c>
      <c r="F13" s="62"/>
      <c r="G13" s="33"/>
      <c r="H13" s="34"/>
      <c r="I13" s="35"/>
      <c r="J13" s="3"/>
      <c r="K13" s="3"/>
      <c r="L13" s="63"/>
    </row>
    <row r="14" spans="1:12" x14ac:dyDescent="0.25">
      <c r="A14" s="70" t="s">
        <v>68</v>
      </c>
      <c r="B14" s="70" t="s">
        <v>26</v>
      </c>
      <c r="C14" s="69">
        <v>9.5</v>
      </c>
      <c r="D14" s="70">
        <v>1</v>
      </c>
      <c r="E14" s="16">
        <f t="shared" si="0"/>
        <v>9.5</v>
      </c>
      <c r="F14" s="62"/>
      <c r="G14" s="33" t="s">
        <v>30</v>
      </c>
      <c r="H14" s="34">
        <f>SUM(E21:E23)</f>
        <v>56.46</v>
      </c>
      <c r="I14" s="35" t="s">
        <v>28</v>
      </c>
      <c r="J14" s="3"/>
      <c r="K14" s="3"/>
      <c r="L14" s="63"/>
    </row>
    <row r="15" spans="1:12" x14ac:dyDescent="0.25">
      <c r="A15" s="70"/>
      <c r="B15" s="70"/>
      <c r="C15" s="69"/>
      <c r="D15" s="70"/>
      <c r="E15" s="16">
        <f t="shared" si="0"/>
        <v>0</v>
      </c>
      <c r="F15" s="62"/>
      <c r="G15" s="33"/>
      <c r="H15" s="34"/>
      <c r="I15" s="35"/>
      <c r="J15" s="3"/>
      <c r="K15" s="3"/>
      <c r="L15" s="63"/>
    </row>
    <row r="16" spans="1:12" ht="15.75" x14ac:dyDescent="0.25">
      <c r="A16" s="70"/>
      <c r="B16" s="70"/>
      <c r="C16" s="69"/>
      <c r="D16" s="70"/>
      <c r="E16" s="16">
        <f t="shared" si="0"/>
        <v>0</v>
      </c>
      <c r="F16" s="62"/>
      <c r="H16" s="52" t="s">
        <v>65</v>
      </c>
      <c r="L16" s="63"/>
    </row>
    <row r="17" spans="1:12" ht="15.75" x14ac:dyDescent="0.25">
      <c r="A17" s="70" t="s">
        <v>31</v>
      </c>
      <c r="B17" s="70" t="s">
        <v>24</v>
      </c>
      <c r="C17" s="71">
        <v>0.51</v>
      </c>
      <c r="D17" s="70">
        <v>12.8</v>
      </c>
      <c r="E17" s="16">
        <f t="shared" si="0"/>
        <v>6.5280000000000005</v>
      </c>
      <c r="F17" s="62"/>
      <c r="G17" s="3"/>
      <c r="H17" s="3"/>
      <c r="I17" s="11"/>
      <c r="J17" s="12" t="s">
        <v>63</v>
      </c>
      <c r="K17" s="13"/>
      <c r="L17" s="63"/>
    </row>
    <row r="18" spans="1:12" x14ac:dyDescent="0.25">
      <c r="A18" s="70"/>
      <c r="B18" s="70"/>
      <c r="C18" s="71"/>
      <c r="D18" s="70"/>
      <c r="E18" s="16">
        <f t="shared" si="0"/>
        <v>0</v>
      </c>
      <c r="F18" s="62"/>
      <c r="I18" s="53" t="s">
        <v>11</v>
      </c>
      <c r="J18" s="54" t="s">
        <v>12</v>
      </c>
      <c r="K18" s="53" t="s">
        <v>13</v>
      </c>
      <c r="L18" s="63"/>
    </row>
    <row r="19" spans="1:12" x14ac:dyDescent="0.25">
      <c r="A19" s="70"/>
      <c r="B19" s="70"/>
      <c r="C19" s="71"/>
      <c r="D19" s="70"/>
      <c r="E19" s="16">
        <f t="shared" si="0"/>
        <v>0</v>
      </c>
      <c r="F19" s="62"/>
      <c r="G19" s="55" t="s">
        <v>15</v>
      </c>
      <c r="H19" s="56"/>
      <c r="I19" s="74">
        <v>0.35</v>
      </c>
      <c r="J19" s="75">
        <v>0.33</v>
      </c>
      <c r="K19" s="74">
        <v>0.31</v>
      </c>
      <c r="L19" s="63"/>
    </row>
    <row r="20" spans="1:12" x14ac:dyDescent="0.25">
      <c r="A20" s="70"/>
      <c r="B20" s="70"/>
      <c r="C20" s="71"/>
      <c r="D20" s="70"/>
      <c r="E20" s="16">
        <f t="shared" si="0"/>
        <v>0</v>
      </c>
      <c r="F20" s="62"/>
      <c r="G20" s="23" t="s">
        <v>17</v>
      </c>
      <c r="H20" s="77">
        <v>3500</v>
      </c>
      <c r="I20" s="15">
        <f>I8/$H$8</f>
        <v>0.13236519857142856</v>
      </c>
      <c r="J20" s="15">
        <f>J8/$H$8</f>
        <v>0.11236519857142857</v>
      </c>
      <c r="K20" s="15">
        <f>K8/$H$8</f>
        <v>9.2365198571428567E-2</v>
      </c>
      <c r="L20" s="63"/>
    </row>
    <row r="21" spans="1:12" ht="15.75" x14ac:dyDescent="0.25">
      <c r="A21" s="70" t="s">
        <v>33</v>
      </c>
      <c r="B21" s="70" t="s">
        <v>10</v>
      </c>
      <c r="C21" s="69">
        <v>18</v>
      </c>
      <c r="D21" s="70">
        <v>2</v>
      </c>
      <c r="E21" s="16">
        <f>(C21*D21)</f>
        <v>36</v>
      </c>
      <c r="F21" s="62"/>
      <c r="G21" s="23" t="s">
        <v>20</v>
      </c>
      <c r="H21" s="77">
        <v>3000</v>
      </c>
      <c r="I21" s="15">
        <f>I9/$H$9</f>
        <v>9.6092731666666667E-2</v>
      </c>
      <c r="J21" s="15">
        <f>J9/$H$9</f>
        <v>7.6092731666666663E-2</v>
      </c>
      <c r="K21" s="15">
        <f>K9/$H$9</f>
        <v>5.6092731666666659E-2</v>
      </c>
      <c r="L21" s="63"/>
    </row>
    <row r="22" spans="1:12" ht="15.75" x14ac:dyDescent="0.25">
      <c r="A22" s="70" t="s">
        <v>34</v>
      </c>
      <c r="B22" s="70" t="s">
        <v>35</v>
      </c>
      <c r="C22" s="69">
        <v>3.75</v>
      </c>
      <c r="D22" s="70">
        <v>4</v>
      </c>
      <c r="E22" s="16">
        <f>(C22*D22)</f>
        <v>15</v>
      </c>
      <c r="F22" s="62"/>
      <c r="G22" s="23" t="s">
        <v>22</v>
      </c>
      <c r="H22" s="77">
        <v>2500</v>
      </c>
      <c r="I22" s="15">
        <f>I10/$H$10</f>
        <v>4.531127799999999E-2</v>
      </c>
      <c r="J22" s="15">
        <f>J10/$H$10</f>
        <v>2.5311277999999993E-2</v>
      </c>
      <c r="K22" s="15">
        <f>K10/$H$10</f>
        <v>5.3112779999999931E-3</v>
      </c>
      <c r="L22" s="63"/>
    </row>
    <row r="23" spans="1:12" ht="15.75" x14ac:dyDescent="0.25">
      <c r="A23" s="70" t="s">
        <v>36</v>
      </c>
      <c r="B23" s="70" t="s">
        <v>24</v>
      </c>
      <c r="C23" s="69">
        <v>2.73</v>
      </c>
      <c r="D23" s="70">
        <v>2</v>
      </c>
      <c r="E23" s="16">
        <f t="shared" si="0"/>
        <v>5.46</v>
      </c>
      <c r="F23" s="62"/>
      <c r="L23" s="63"/>
    </row>
    <row r="24" spans="1:12" x14ac:dyDescent="0.25">
      <c r="A24" s="70"/>
      <c r="B24" s="70"/>
      <c r="C24" s="69"/>
      <c r="D24" s="70"/>
      <c r="E24" s="16">
        <f t="shared" si="0"/>
        <v>0</v>
      </c>
      <c r="F24" s="62"/>
      <c r="G24" s="58" t="s">
        <v>64</v>
      </c>
      <c r="H24" s="56"/>
      <c r="I24" s="56"/>
      <c r="L24" s="63"/>
    </row>
    <row r="25" spans="1:12" x14ac:dyDescent="0.25">
      <c r="A25" s="70"/>
      <c r="B25" s="70"/>
      <c r="C25" s="69"/>
      <c r="D25" s="70"/>
      <c r="E25" s="16">
        <f t="shared" si="0"/>
        <v>0</v>
      </c>
      <c r="F25" s="62"/>
      <c r="G25" s="55" t="s">
        <v>15</v>
      </c>
      <c r="H25" s="56"/>
      <c r="I25" s="59"/>
      <c r="L25" s="63"/>
    </row>
    <row r="26" spans="1:12" x14ac:dyDescent="0.25">
      <c r="A26" s="70"/>
      <c r="B26" s="70"/>
      <c r="C26" s="69"/>
      <c r="D26" s="70"/>
      <c r="E26" s="16">
        <f t="shared" si="0"/>
        <v>0</v>
      </c>
      <c r="F26" s="62"/>
      <c r="G26" s="23" t="s">
        <v>17</v>
      </c>
      <c r="H26" s="77">
        <v>3500</v>
      </c>
      <c r="I26" s="15">
        <f>E51/H8</f>
        <v>0.21763480142857144</v>
      </c>
      <c r="L26" s="63"/>
    </row>
    <row r="27" spans="1:12" ht="15.75" x14ac:dyDescent="0.25">
      <c r="A27" s="14" t="s">
        <v>37</v>
      </c>
      <c r="B27" s="15">
        <f>SUM(E6:E26)</f>
        <v>288.48966666666666</v>
      </c>
      <c r="C27" s="72">
        <v>7.0000000000000007E-2</v>
      </c>
      <c r="D27" s="73">
        <v>6</v>
      </c>
      <c r="E27" s="16">
        <f>B27*(D27/12)*C27</f>
        <v>10.097138333333334</v>
      </c>
      <c r="F27" s="62"/>
      <c r="G27" s="23" t="s">
        <v>20</v>
      </c>
      <c r="H27" s="77">
        <v>3000</v>
      </c>
      <c r="I27" s="15">
        <f>E51/H9</f>
        <v>0.25390726833333332</v>
      </c>
      <c r="L27" s="63"/>
    </row>
    <row r="28" spans="1:12" x14ac:dyDescent="0.25">
      <c r="A28" s="40" t="s">
        <v>38</v>
      </c>
      <c r="B28" s="41"/>
      <c r="C28" s="41"/>
      <c r="D28" s="41"/>
      <c r="E28" s="42">
        <f>SUM(E6:E27)</f>
        <v>298.58680500000003</v>
      </c>
      <c r="F28" s="64"/>
      <c r="G28" s="23" t="s">
        <v>22</v>
      </c>
      <c r="H28" s="77">
        <v>2500</v>
      </c>
      <c r="I28" s="15">
        <f>E51/H10</f>
        <v>0.30468872200000002</v>
      </c>
      <c r="L28" s="63"/>
    </row>
    <row r="29" spans="1:12" x14ac:dyDescent="0.25">
      <c r="A29" s="33"/>
      <c r="B29" s="3"/>
      <c r="C29" s="3"/>
      <c r="D29" s="3"/>
      <c r="E29" s="34"/>
      <c r="F29" s="64"/>
      <c r="L29" s="63"/>
    </row>
    <row r="30" spans="1:12" x14ac:dyDescent="0.25">
      <c r="A30" s="5" t="s">
        <v>39</v>
      </c>
      <c r="B30" s="11"/>
      <c r="C30" s="11"/>
      <c r="D30" s="11"/>
      <c r="E30" s="11"/>
      <c r="F30" s="63"/>
      <c r="J30" s="3"/>
      <c r="K30" s="3"/>
      <c r="L30" s="63"/>
    </row>
    <row r="31" spans="1:12" x14ac:dyDescent="0.25">
      <c r="A31" s="9" t="s">
        <v>4</v>
      </c>
      <c r="B31" s="9" t="s">
        <v>5</v>
      </c>
      <c r="C31" s="9" t="s">
        <v>6</v>
      </c>
      <c r="D31" s="9" t="s">
        <v>7</v>
      </c>
      <c r="E31" s="10" t="s">
        <v>8</v>
      </c>
      <c r="F31" s="60"/>
      <c r="J31" s="3"/>
      <c r="K31" s="3"/>
      <c r="L31" s="63"/>
    </row>
    <row r="32" spans="1:12" x14ac:dyDescent="0.25">
      <c r="A32" s="14" t="s">
        <v>40</v>
      </c>
      <c r="B32" s="14" t="s">
        <v>41</v>
      </c>
      <c r="C32" s="69">
        <v>9.93</v>
      </c>
      <c r="D32" s="70">
        <v>1</v>
      </c>
      <c r="E32" s="16">
        <f>C32*D32</f>
        <v>9.93</v>
      </c>
      <c r="F32" s="62"/>
      <c r="L32" s="63"/>
    </row>
    <row r="33" spans="1:12" x14ac:dyDescent="0.25">
      <c r="A33" s="14" t="s">
        <v>42</v>
      </c>
      <c r="B33" s="14" t="s">
        <v>41</v>
      </c>
      <c r="C33" s="69">
        <v>10.98</v>
      </c>
      <c r="D33" s="70">
        <v>1</v>
      </c>
      <c r="E33" s="16">
        <f t="shared" ref="E33:E48" si="1">C33*D33</f>
        <v>10.98</v>
      </c>
      <c r="F33" s="62"/>
      <c r="L33" s="63"/>
    </row>
    <row r="34" spans="1:12" x14ac:dyDescent="0.25">
      <c r="A34" s="14" t="s">
        <v>43</v>
      </c>
      <c r="B34" s="14" t="s">
        <v>41</v>
      </c>
      <c r="C34" s="69">
        <v>16.309999999999999</v>
      </c>
      <c r="D34" s="70">
        <v>4</v>
      </c>
      <c r="E34" s="16">
        <f t="shared" si="1"/>
        <v>65.239999999999995</v>
      </c>
      <c r="F34" s="62"/>
      <c r="L34" s="63"/>
    </row>
    <row r="35" spans="1:12" x14ac:dyDescent="0.25">
      <c r="A35" s="14" t="s">
        <v>44</v>
      </c>
      <c r="B35" s="14" t="s">
        <v>45</v>
      </c>
      <c r="C35" s="69">
        <v>25.65</v>
      </c>
      <c r="D35" s="70">
        <v>1</v>
      </c>
      <c r="E35" s="16">
        <f t="shared" si="1"/>
        <v>25.65</v>
      </c>
      <c r="F35" s="62"/>
      <c r="L35" s="63"/>
    </row>
    <row r="36" spans="1:12" x14ac:dyDescent="0.25">
      <c r="A36" s="14" t="s">
        <v>46</v>
      </c>
      <c r="B36" s="14" t="s">
        <v>45</v>
      </c>
      <c r="C36" s="69">
        <v>21.39</v>
      </c>
      <c r="D36" s="70">
        <v>2</v>
      </c>
      <c r="E36" s="16">
        <f t="shared" si="1"/>
        <v>42.78</v>
      </c>
      <c r="F36" s="62"/>
      <c r="L36" s="63"/>
    </row>
    <row r="37" spans="1:12" x14ac:dyDescent="0.25">
      <c r="A37" s="14" t="s">
        <v>47</v>
      </c>
      <c r="B37" s="14" t="s">
        <v>45</v>
      </c>
      <c r="C37" s="69">
        <v>29.55</v>
      </c>
      <c r="D37" s="70">
        <v>1</v>
      </c>
      <c r="E37" s="16">
        <f t="shared" si="1"/>
        <v>29.55</v>
      </c>
      <c r="F37" s="62"/>
      <c r="G37" s="3"/>
      <c r="H37" s="3"/>
      <c r="I37" s="3"/>
      <c r="J37" s="3"/>
      <c r="K37" s="3"/>
      <c r="L37" s="63"/>
    </row>
    <row r="38" spans="1:12" x14ac:dyDescent="0.25">
      <c r="A38" s="14" t="s">
        <v>48</v>
      </c>
      <c r="B38" s="14" t="s">
        <v>45</v>
      </c>
      <c r="C38" s="69">
        <v>11.58</v>
      </c>
      <c r="D38" s="70">
        <v>1</v>
      </c>
      <c r="E38" s="16">
        <f t="shared" si="1"/>
        <v>11.58</v>
      </c>
      <c r="F38" s="62"/>
      <c r="G38" s="3"/>
      <c r="H38" s="3"/>
      <c r="I38" s="3"/>
      <c r="J38" s="3"/>
      <c r="K38" s="3"/>
      <c r="L38" s="63"/>
    </row>
    <row r="39" spans="1:12" x14ac:dyDescent="0.25">
      <c r="A39" s="14" t="s">
        <v>49</v>
      </c>
      <c r="B39" s="14" t="s">
        <v>45</v>
      </c>
      <c r="C39" s="69">
        <v>22.34</v>
      </c>
      <c r="D39" s="70">
        <v>1</v>
      </c>
      <c r="E39" s="16">
        <f t="shared" si="1"/>
        <v>22.34</v>
      </c>
      <c r="F39" s="62"/>
      <c r="G39" s="3"/>
      <c r="H39" s="3"/>
      <c r="I39" s="3"/>
      <c r="J39" s="3"/>
      <c r="K39" s="3"/>
      <c r="L39" s="63"/>
    </row>
    <row r="40" spans="1:12" ht="15.75" x14ac:dyDescent="0.25">
      <c r="A40" s="14" t="s">
        <v>50</v>
      </c>
      <c r="B40" s="14" t="s">
        <v>51</v>
      </c>
      <c r="C40" s="69">
        <v>105.13</v>
      </c>
      <c r="D40" s="70">
        <v>0.5</v>
      </c>
      <c r="E40" s="16">
        <f t="shared" si="1"/>
        <v>52.564999999999998</v>
      </c>
      <c r="F40" s="62"/>
      <c r="G40" s="3"/>
      <c r="H40" s="3"/>
      <c r="I40" s="3"/>
      <c r="J40" s="3"/>
      <c r="K40" s="3"/>
      <c r="L40" s="63"/>
    </row>
    <row r="41" spans="1:12" ht="15.75" x14ac:dyDescent="0.25">
      <c r="A41" s="14" t="s">
        <v>52</v>
      </c>
      <c r="B41" s="14" t="s">
        <v>53</v>
      </c>
      <c r="C41" s="69">
        <v>5.63</v>
      </c>
      <c r="D41" s="70">
        <v>4</v>
      </c>
      <c r="E41" s="16">
        <f t="shared" si="1"/>
        <v>22.52</v>
      </c>
      <c r="F41" s="62"/>
      <c r="G41" s="3"/>
      <c r="H41" s="3"/>
      <c r="I41" s="3"/>
      <c r="J41" s="3"/>
      <c r="K41" s="3"/>
      <c r="L41" s="63"/>
    </row>
    <row r="42" spans="1:12" x14ac:dyDescent="0.25">
      <c r="A42" s="14" t="s">
        <v>54</v>
      </c>
      <c r="B42" s="14" t="s">
        <v>45</v>
      </c>
      <c r="C42" s="69">
        <v>20</v>
      </c>
      <c r="D42" s="70">
        <v>1</v>
      </c>
      <c r="E42" s="16">
        <f t="shared" si="1"/>
        <v>20</v>
      </c>
      <c r="F42" s="62"/>
      <c r="G42" s="3"/>
      <c r="H42" s="3"/>
      <c r="I42" s="3"/>
      <c r="J42" s="3"/>
      <c r="K42" s="3"/>
      <c r="L42" s="63"/>
    </row>
    <row r="43" spans="1:12" x14ac:dyDescent="0.25">
      <c r="A43" s="14" t="s">
        <v>55</v>
      </c>
      <c r="B43" s="14" t="s">
        <v>45</v>
      </c>
      <c r="C43" s="69"/>
      <c r="D43" s="70"/>
      <c r="E43" s="16">
        <f t="shared" si="1"/>
        <v>0</v>
      </c>
      <c r="F43" s="62"/>
      <c r="G43" s="3"/>
      <c r="H43" s="3"/>
      <c r="I43" s="3"/>
      <c r="J43" s="3"/>
      <c r="K43" s="3"/>
      <c r="L43" s="63"/>
    </row>
    <row r="44" spans="1:12" x14ac:dyDescent="0.25">
      <c r="A44" s="70"/>
      <c r="B44" s="70"/>
      <c r="C44" s="69"/>
      <c r="D44" s="70"/>
      <c r="E44" s="16">
        <f t="shared" si="1"/>
        <v>0</v>
      </c>
      <c r="F44" s="62"/>
      <c r="G44" s="3"/>
      <c r="H44" s="3"/>
      <c r="I44" s="3"/>
      <c r="J44" s="3"/>
      <c r="K44" s="3"/>
      <c r="L44" s="63"/>
    </row>
    <row r="45" spans="1:12" x14ac:dyDescent="0.25">
      <c r="A45" s="70"/>
      <c r="B45" s="70"/>
      <c r="C45" s="69"/>
      <c r="D45" s="70"/>
      <c r="E45" s="16">
        <f t="shared" si="1"/>
        <v>0</v>
      </c>
      <c r="F45" s="62"/>
      <c r="G45" s="3"/>
      <c r="H45" s="3"/>
      <c r="I45" s="3"/>
      <c r="J45" s="3"/>
      <c r="K45" s="3"/>
      <c r="L45" s="63"/>
    </row>
    <row r="46" spans="1:12" x14ac:dyDescent="0.25">
      <c r="A46" s="70"/>
      <c r="B46" s="70"/>
      <c r="C46" s="69"/>
      <c r="D46" s="70"/>
      <c r="E46" s="16">
        <f t="shared" si="1"/>
        <v>0</v>
      </c>
      <c r="F46" s="62"/>
      <c r="G46" s="3"/>
      <c r="H46" s="3"/>
      <c r="I46" s="3"/>
      <c r="J46" s="3"/>
      <c r="K46" s="3"/>
      <c r="L46" s="63"/>
    </row>
    <row r="47" spans="1:12" x14ac:dyDescent="0.25">
      <c r="A47" s="70"/>
      <c r="B47" s="70"/>
      <c r="C47" s="69"/>
      <c r="D47" s="70"/>
      <c r="E47" s="16">
        <f t="shared" si="1"/>
        <v>0</v>
      </c>
      <c r="F47" s="62"/>
      <c r="G47" s="3"/>
      <c r="H47" s="3"/>
      <c r="I47" s="3"/>
      <c r="J47" s="3"/>
      <c r="K47" s="3"/>
      <c r="L47" s="63"/>
    </row>
    <row r="48" spans="1:12" x14ac:dyDescent="0.25">
      <c r="A48" s="14" t="s">
        <v>60</v>
      </c>
      <c r="B48" s="14" t="s">
        <v>45</v>
      </c>
      <c r="C48" s="69">
        <v>150</v>
      </c>
      <c r="D48" s="70">
        <v>1</v>
      </c>
      <c r="E48" s="16">
        <f t="shared" si="1"/>
        <v>150</v>
      </c>
      <c r="F48" s="62"/>
      <c r="G48" s="3"/>
      <c r="H48" s="3"/>
      <c r="I48" s="3"/>
      <c r="J48" s="3"/>
      <c r="K48" s="3"/>
      <c r="L48" s="63"/>
    </row>
    <row r="49" spans="1:12" x14ac:dyDescent="0.25">
      <c r="A49" s="40" t="s">
        <v>56</v>
      </c>
      <c r="B49" s="41"/>
      <c r="C49" s="41"/>
      <c r="D49" s="41"/>
      <c r="E49" s="42">
        <f>SUM(E32:E48)</f>
        <v>463.13499999999999</v>
      </c>
      <c r="F49" s="64"/>
      <c r="G49" s="43"/>
      <c r="H49" s="43"/>
      <c r="I49" s="43"/>
      <c r="J49" s="43"/>
      <c r="K49" s="43"/>
      <c r="L49" s="68"/>
    </row>
    <row r="50" spans="1:12" x14ac:dyDescent="0.25">
      <c r="A50" s="3"/>
      <c r="B50" s="3"/>
      <c r="C50" s="3"/>
      <c r="D50" s="3"/>
      <c r="E50" s="28"/>
      <c r="F50" s="62"/>
      <c r="G50" s="43"/>
      <c r="H50" s="43"/>
      <c r="I50" s="43"/>
      <c r="J50" s="43"/>
      <c r="K50" s="43"/>
      <c r="L50" s="68"/>
    </row>
    <row r="51" spans="1:12" x14ac:dyDescent="0.25">
      <c r="A51" s="44" t="s">
        <v>61</v>
      </c>
      <c r="B51" s="45"/>
      <c r="C51" s="46"/>
      <c r="D51" s="46"/>
      <c r="E51" s="47">
        <f>E28+E49</f>
        <v>761.72180500000002</v>
      </c>
      <c r="F51" s="62"/>
      <c r="G51" s="3"/>
      <c r="H51" s="3"/>
      <c r="I51" s="3"/>
      <c r="J51" s="3"/>
      <c r="K51" s="3"/>
      <c r="L51" s="68"/>
    </row>
    <row r="52" spans="1:12" x14ac:dyDescent="0.25">
      <c r="A52" s="44" t="s">
        <v>66</v>
      </c>
      <c r="B52" s="45"/>
      <c r="C52" s="46"/>
      <c r="D52" s="46"/>
      <c r="E52" s="47">
        <f>(J7*H9)</f>
        <v>990</v>
      </c>
      <c r="F52" s="62"/>
      <c r="G52" s="3"/>
      <c r="H52" s="3"/>
      <c r="I52" s="3"/>
      <c r="J52" s="3"/>
      <c r="K52" s="3"/>
      <c r="L52" s="68"/>
    </row>
    <row r="53" spans="1:12" x14ac:dyDescent="0.25">
      <c r="A53" s="44" t="s">
        <v>62</v>
      </c>
      <c r="B53" s="48"/>
      <c r="C53" s="49"/>
      <c r="D53" s="49"/>
      <c r="E53" s="50">
        <f>SUM(E52-E51)</f>
        <v>228.27819499999998</v>
      </c>
      <c r="F53" s="65"/>
      <c r="G53" s="3"/>
      <c r="H53" s="3"/>
      <c r="I53" s="3"/>
      <c r="J53" s="3"/>
      <c r="K53" s="3"/>
      <c r="L53" s="68"/>
    </row>
    <row r="54" spans="1:12" x14ac:dyDescent="0.25">
      <c r="A54" s="3"/>
      <c r="B54" s="3"/>
      <c r="C54" s="3"/>
      <c r="D54" s="3"/>
      <c r="E54" s="3"/>
      <c r="F54" s="63"/>
      <c r="G54" s="3"/>
      <c r="H54" s="3"/>
      <c r="I54" s="3"/>
      <c r="J54" s="3"/>
      <c r="K54" s="3"/>
      <c r="L54" s="68"/>
    </row>
    <row r="55" spans="1:12" ht="15.75" x14ac:dyDescent="0.25">
      <c r="A55" s="51"/>
      <c r="B55" s="3"/>
      <c r="C55" s="3"/>
      <c r="D55" s="3"/>
      <c r="E55" s="3"/>
      <c r="F55" s="63"/>
      <c r="G55" s="3"/>
      <c r="H55" s="3"/>
      <c r="I55" s="3"/>
      <c r="J55" s="3"/>
      <c r="K55" s="3"/>
      <c r="L55" s="68"/>
    </row>
    <row r="56" spans="1:12" ht="15.75" x14ac:dyDescent="0.25">
      <c r="A56" s="51" t="s">
        <v>57</v>
      </c>
      <c r="B56" s="3"/>
      <c r="C56" s="3"/>
      <c r="D56" s="3"/>
      <c r="E56" s="3"/>
      <c r="F56" s="63"/>
      <c r="G56" s="3"/>
      <c r="H56" s="3"/>
      <c r="I56" s="3"/>
      <c r="J56" s="3"/>
      <c r="K56" s="3"/>
      <c r="L56" s="68"/>
    </row>
    <row r="57" spans="1:12" x14ac:dyDescent="0.25">
      <c r="A57" s="3"/>
      <c r="B57" s="3"/>
      <c r="C57" s="3"/>
      <c r="D57" s="3"/>
      <c r="E57" s="3"/>
      <c r="F57" s="63"/>
      <c r="G57" s="3"/>
      <c r="H57" s="3"/>
      <c r="I57" s="3"/>
      <c r="J57" s="3"/>
      <c r="K57" s="3"/>
      <c r="L57" s="68"/>
    </row>
    <row r="58" spans="1:12" ht="15.75" x14ac:dyDescent="0.25">
      <c r="A58" s="51" t="s">
        <v>58</v>
      </c>
      <c r="B58" s="3"/>
      <c r="C58" s="3"/>
      <c r="D58" s="3"/>
      <c r="E58" s="3"/>
      <c r="F58" s="63"/>
      <c r="G58" s="3"/>
      <c r="H58" s="3"/>
      <c r="I58" s="3"/>
      <c r="J58" s="3"/>
      <c r="K58" s="3"/>
      <c r="L58" s="68"/>
    </row>
    <row r="59" spans="1:12" ht="15.75" x14ac:dyDescent="0.25">
      <c r="A59" s="51"/>
      <c r="B59" s="3"/>
      <c r="C59" s="3"/>
      <c r="D59" s="3"/>
      <c r="E59" s="3"/>
      <c r="F59" s="63"/>
      <c r="G59" s="3"/>
      <c r="H59" s="3"/>
      <c r="I59" s="3"/>
      <c r="J59" s="3"/>
      <c r="K59" s="3"/>
      <c r="L59" s="68"/>
    </row>
    <row r="60" spans="1:12" ht="15.75" x14ac:dyDescent="0.25">
      <c r="A60" s="3" t="s">
        <v>59</v>
      </c>
      <c r="B60" s="3"/>
      <c r="C60" s="3"/>
      <c r="D60" s="3"/>
      <c r="E60" s="3"/>
      <c r="F60" s="63"/>
      <c r="G60" s="3"/>
      <c r="H60" s="3"/>
      <c r="I60" s="3"/>
      <c r="J60" s="3"/>
      <c r="K60" s="3"/>
      <c r="L60" s="68"/>
    </row>
  </sheetData>
  <pageMargins left="0.7" right="0.7" top="0.75" bottom="0.75" header="0.3" footer="0.3"/>
  <ignoredErrors>
    <ignoredError sqref="E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FA1395706689408624B19AE0A5FCC5" ma:contentTypeVersion="4" ma:contentTypeDescription="Create a new document." ma:contentTypeScope="" ma:versionID="9a827de13cb1d24030ecaa4ba21fb37e">
  <xsd:schema xmlns:xsd="http://www.w3.org/2001/XMLSchema" xmlns:xs="http://www.w3.org/2001/XMLSchema" xmlns:p="http://schemas.microsoft.com/office/2006/metadata/properties" xmlns:ns3="f0b49d49-c6f3-4515-a569-bf7c2e7e0c6e" targetNamespace="http://schemas.microsoft.com/office/2006/metadata/properties" ma:root="true" ma:fieldsID="8d22cde75a7d1f43c73e2e653775279c" ns3:_="">
    <xsd:import namespace="f0b49d49-c6f3-4515-a569-bf7c2e7e0c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49d49-c6f3-4515-a569-bf7c2e7e0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596CE4-5C2E-4EC6-821A-2E24B6426C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49d49-c6f3-4515-a569-bf7c2e7e0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06039D-C649-436F-9C14-484F588056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0C9BE-05FB-4093-A58A-B20D82B92DFF}">
  <ds:schemaRefs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0b49d49-c6f3-4515-a569-bf7c2e7e0c6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Bruce, Nathaniel</cp:lastModifiedBy>
  <cp:lastPrinted>2025-02-13T16:52:05Z</cp:lastPrinted>
  <dcterms:created xsi:type="dcterms:W3CDTF">2022-02-02T18:28:50Z</dcterms:created>
  <dcterms:modified xsi:type="dcterms:W3CDTF">2025-02-14T16:50:14Z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0x010100F8FA1395706689408624B19AE0A5FCC5</vt:lpwstr>
  </property>
</Properties>
</file>