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resh Vegetables\2023\"/>
    </mc:Choice>
  </mc:AlternateContent>
  <xr:revisionPtr revIDLastSave="0" documentId="13_ncr:1_{4D7D7AA8-6CA2-4320-A28D-F01AEA56D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imated" sheetId="1" r:id="rId1"/>
    <sheet name="Actual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0" i="1"/>
  <c r="I19" i="1"/>
  <c r="I18" i="1"/>
  <c r="E58" i="4"/>
  <c r="E52" i="4"/>
  <c r="E53" i="4"/>
  <c r="E54" i="4"/>
  <c r="E55" i="4"/>
  <c r="E56" i="4"/>
  <c r="E29" i="4"/>
  <c r="E30" i="4"/>
  <c r="E31" i="4"/>
  <c r="E32" i="4"/>
  <c r="E33" i="4"/>
  <c r="E34" i="4"/>
  <c r="E35" i="4"/>
  <c r="E36" i="4"/>
  <c r="E37" i="4"/>
  <c r="E38" i="4"/>
  <c r="E67" i="4"/>
  <c r="E64" i="4"/>
  <c r="E63" i="4"/>
  <c r="E62" i="4"/>
  <c r="E57" i="4"/>
  <c r="E51" i="4"/>
  <c r="E50" i="4"/>
  <c r="E49" i="4"/>
  <c r="E48" i="4"/>
  <c r="E47" i="4"/>
  <c r="E46" i="4"/>
  <c r="E45" i="4"/>
  <c r="H34" i="4"/>
  <c r="H35" i="4" s="1"/>
  <c r="E44" i="4"/>
  <c r="H33" i="4"/>
  <c r="G70" i="4" s="1"/>
  <c r="E28" i="4"/>
  <c r="E27" i="4"/>
  <c r="E26" i="4"/>
  <c r="E25" i="4"/>
  <c r="E24" i="4"/>
  <c r="E23" i="4"/>
  <c r="E22" i="4"/>
  <c r="E21" i="4"/>
  <c r="E20" i="4"/>
  <c r="E16" i="4"/>
  <c r="E15" i="4"/>
  <c r="E14" i="4"/>
  <c r="E13" i="4"/>
  <c r="E12" i="4"/>
  <c r="E11" i="4"/>
  <c r="E10" i="4"/>
  <c r="E9" i="4"/>
  <c r="E8" i="4"/>
  <c r="E7" i="4"/>
  <c r="E6" i="4"/>
  <c r="E18" i="4" l="1"/>
  <c r="E17" i="4"/>
  <c r="E19" i="4"/>
  <c r="B39" i="4" l="1"/>
  <c r="E39" i="4"/>
  <c r="E40" i="4" s="1"/>
  <c r="I8" i="4" s="1"/>
  <c r="I18" i="4" s="1"/>
  <c r="K10" i="4" l="1"/>
  <c r="K20" i="4" s="1"/>
  <c r="J9" i="4"/>
  <c r="J19" i="4" s="1"/>
  <c r="I10" i="4"/>
  <c r="I20" i="4" s="1"/>
  <c r="J10" i="4"/>
  <c r="J20" i="4" s="1"/>
  <c r="J8" i="4"/>
  <c r="J18" i="4" s="1"/>
  <c r="K8" i="4"/>
  <c r="K18" i="4" s="1"/>
  <c r="I9" i="4"/>
  <c r="I19" i="4" s="1"/>
  <c r="K9" i="4"/>
  <c r="K19" i="4" s="1"/>
  <c r="E66" i="4"/>
  <c r="E68" i="4" s="1"/>
  <c r="I24" i="4" l="1"/>
  <c r="I25" i="4"/>
  <c r="I26" i="4"/>
  <c r="E42" i="1"/>
  <c r="E14" i="1"/>
  <c r="E52" i="1"/>
  <c r="E21" i="1"/>
  <c r="E22" i="1"/>
  <c r="E23" i="1"/>
  <c r="E20" i="1"/>
  <c r="E13" i="1"/>
  <c r="E11" i="1"/>
  <c r="E10" i="1"/>
  <c r="E8" i="1"/>
  <c r="E7" i="1"/>
  <c r="E6" i="1"/>
  <c r="E9" i="1"/>
  <c r="E15" i="1"/>
  <c r="H34" i="1"/>
  <c r="H35" i="1" s="1"/>
  <c r="E24" i="1"/>
  <c r="E39" i="1"/>
  <c r="E38" i="1"/>
  <c r="H33" i="1"/>
  <c r="E17" i="1"/>
  <c r="E28" i="1"/>
  <c r="E27" i="1"/>
  <c r="E25" i="1"/>
  <c r="E16" i="1"/>
  <c r="E26" i="1"/>
  <c r="E48" i="1"/>
  <c r="E49" i="1"/>
  <c r="E47" i="1"/>
  <c r="E12" i="1"/>
  <c r="E34" i="1"/>
  <c r="E43" i="1" s="1"/>
  <c r="E35" i="1"/>
  <c r="E36" i="1"/>
  <c r="E37" i="1"/>
  <c r="E40" i="1"/>
  <c r="E41" i="1"/>
  <c r="G55" i="1"/>
  <c r="E19" i="1"/>
  <c r="E18" i="1"/>
  <c r="B29" i="1" l="1"/>
  <c r="E29" i="1" s="1"/>
  <c r="E30" i="1" s="1"/>
  <c r="K10" i="1" l="1"/>
  <c r="K20" i="1" s="1"/>
  <c r="K8" i="1"/>
  <c r="K18" i="1" s="1"/>
  <c r="I8" i="1"/>
  <c r="J9" i="1"/>
  <c r="J19" i="1" s="1"/>
  <c r="E51" i="1"/>
  <c r="J10" i="1"/>
  <c r="I10" i="1"/>
  <c r="I20" i="1" s="1"/>
  <c r="J8" i="1"/>
  <c r="J18" i="1" s="1"/>
  <c r="K9" i="1"/>
  <c r="K19" i="1" s="1"/>
  <c r="I9" i="1"/>
  <c r="I25" i="1" l="1"/>
  <c r="I26" i="1"/>
  <c r="E53" i="1"/>
</calcChain>
</file>

<file path=xl/sharedStrings.xml><?xml version="1.0" encoding="utf-8"?>
<sst xmlns="http://schemas.openxmlformats.org/spreadsheetml/2006/main" count="280" uniqueCount="95">
  <si>
    <t>BELL PEPPER - FRESH MARKET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</si>
  <si>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</si>
  <si>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</si>
  <si>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</si>
  <si>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</si>
  <si>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</si>
  <si>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</si>
  <si>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</si>
  <si>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</si>
  <si>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</si>
  <si>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</si>
  <si>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</si>
  <si>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</si>
  <si>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</si>
  <si>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</si>
  <si>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</si>
  <si>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</si>
  <si>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</si>
  <si>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</si>
  <si>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</si>
  <si>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</si>
  <si>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t>thousand</t>
  </si>
  <si>
    <t xml:space="preserve">Transplant Production </t>
  </si>
  <si>
    <t>Plastic Mulch</t>
  </si>
  <si>
    <t>feet</t>
  </si>
  <si>
    <t xml:space="preserve">Field Description: This information is used to determine the number of  </t>
  </si>
  <si>
    <t>transplants, yards of plastic mulch, and the amount of herbicide applied.</t>
  </si>
  <si>
    <t xml:space="preserve">Rows are on </t>
  </si>
  <si>
    <t>foot centers</t>
  </si>
  <si>
    <t>There are</t>
  </si>
  <si>
    <t>feet between plants in the row</t>
  </si>
  <si>
    <t>acres unmulched/A</t>
  </si>
  <si>
    <t>mulched feet/acre</t>
  </si>
  <si>
    <t>plants per acre</t>
  </si>
  <si>
    <t>Laying Mulch</t>
  </si>
  <si>
    <t>acre</t>
  </si>
  <si>
    <t>Lifting Mulch</t>
  </si>
  <si>
    <t xml:space="preserve">acre </t>
  </si>
  <si>
    <t>Removing Mulch</t>
  </si>
  <si>
    <t>Mulch Disposal</t>
  </si>
  <si>
    <t>hour</t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</si>
  <si>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</si>
  <si>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</si>
  <si>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</si>
  <si>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</si>
  <si>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</si>
  <si>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</si>
  <si>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</si>
  <si>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Total Fixed Costs</t>
  </si>
  <si>
    <t>Yield Dependent Costs</t>
  </si>
  <si>
    <t>crate</t>
  </si>
  <si>
    <t>pints</t>
  </si>
  <si>
    <t>Tillage/Chisel</t>
  </si>
  <si>
    <t>Transplanter Operation</t>
  </si>
  <si>
    <t>Hooded Sprayer</t>
  </si>
  <si>
    <t>Sulfur</t>
  </si>
  <si>
    <t>Fungicide-Quintec</t>
  </si>
  <si>
    <t>ounce</t>
  </si>
  <si>
    <t>Insectcide-Sniper</t>
  </si>
  <si>
    <t>Planting Labor</t>
  </si>
  <si>
    <t>String</t>
  </si>
  <si>
    <t>rows per bed</t>
  </si>
  <si>
    <t>128 cell tray</t>
  </si>
  <si>
    <t>bundle (100)</t>
  </si>
  <si>
    <t>box (6300 ft)</t>
  </si>
  <si>
    <r>
      <t>Herbicide -Dual Magnum</t>
    </r>
    <r>
      <rPr>
        <vertAlign val="superscript"/>
        <sz val="10"/>
        <rFont val="Calibri"/>
        <family val="2"/>
      </rPr>
      <t>1</t>
    </r>
  </si>
  <si>
    <r>
      <t>Herbicide -Command</t>
    </r>
    <r>
      <rPr>
        <vertAlign val="superscript"/>
        <sz val="10"/>
        <rFont val="Calibri"/>
        <family val="2"/>
      </rPr>
      <t>1</t>
    </r>
  </si>
  <si>
    <t>of the broadcast acre rate.</t>
  </si>
  <si>
    <r>
      <t xml:space="preserve">1 </t>
    </r>
    <r>
      <rPr>
        <sz val="10"/>
        <rFont val="Calibri"/>
        <family val="2"/>
      </rPr>
      <t>Herbicides applied with hooded sprayer between plastic beds. Herbicide rate is calculated as</t>
    </r>
  </si>
  <si>
    <t>Fungicide-Bravo</t>
  </si>
  <si>
    <t>Fungicide-Kocide</t>
  </si>
  <si>
    <t>Seed</t>
  </si>
  <si>
    <r>
      <t>2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</si>
  <si>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</si>
  <si>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Fixed Irrigation Costs</t>
    </r>
    <r>
      <rPr>
        <vertAlign val="superscript"/>
        <sz val="10"/>
        <rFont val="Calibri"/>
        <family val="2"/>
      </rPr>
      <t>3</t>
    </r>
  </si>
  <si>
    <r>
      <t>Irrigation Operating Costs</t>
    </r>
    <r>
      <rPr>
        <vertAlign val="superscript"/>
        <sz val="10"/>
        <rFont val="Calibri"/>
        <family val="2"/>
      </rPr>
      <t>3</t>
    </r>
  </si>
  <si>
    <t>Yield Assumptions (crate/A)</t>
  </si>
  <si>
    <t>Price Assumptions ($/crate)</t>
  </si>
  <si>
    <t>Yield Assumption Units are 1 1/9 bushel crate/A. One crate is assumed to weigh 30 lbs.</t>
  </si>
  <si>
    <r>
      <t>Harvest &amp; Packing Cost at Excellent Yield</t>
    </r>
    <r>
      <rPr>
        <vertAlign val="superscript"/>
        <sz val="10"/>
        <rFont val="Calibri"/>
        <family val="2"/>
      </rPr>
      <t>4</t>
    </r>
  </si>
  <si>
    <r>
      <t>Harvest &amp; Packing Cost at Poor Yield</t>
    </r>
    <r>
      <rPr>
        <vertAlign val="superscript"/>
        <sz val="10"/>
        <rFont val="Calibri"/>
        <family val="2"/>
      </rPr>
      <t>4</t>
    </r>
  </si>
  <si>
    <r>
      <t>Harvest &amp; Packing Cost at Expected Yield</t>
    </r>
    <r>
      <rPr>
        <vertAlign val="superscript"/>
        <sz val="10"/>
        <rFont val="Calibri"/>
        <family val="2"/>
      </rPr>
      <t>4</t>
    </r>
  </si>
  <si>
    <t>Use accompanying irrigation cost calculator to determine your irrigation costs. Cost of drip tubing is included in the fixed irrigation costs.</t>
  </si>
  <si>
    <t>acre-year</t>
  </si>
  <si>
    <t>acre-inch</t>
  </si>
  <si>
    <t>Stake (4  ft) prorated over 3 years</t>
  </si>
  <si>
    <t>Land Charge</t>
  </si>
  <si>
    <t>Total Costs</t>
  </si>
  <si>
    <t>Expected Gross Revenue at Average Price</t>
  </si>
  <si>
    <t>Net Returns</t>
  </si>
  <si>
    <r>
      <t>Herbicide - Gramoxone</t>
    </r>
    <r>
      <rPr>
        <vertAlign val="superscript"/>
        <sz val="10"/>
        <rFont val="Calibri"/>
        <family val="2"/>
      </rPr>
      <t>1</t>
    </r>
  </si>
  <si>
    <t>Profit or Loss Per Crate On Example Costs</t>
  </si>
  <si>
    <t xml:space="preserve">Breakeven Price at Different </t>
  </si>
  <si>
    <t>University of Delaware Cooperative Extension Vegetable Crop Budget 2023</t>
  </si>
  <si>
    <r>
      <t xml:space="preserve">4 </t>
    </r>
    <r>
      <rPr>
        <sz val="10"/>
        <rFont val="Calibri"/>
        <family val="2"/>
      </rPr>
      <t>Includes $1.50 for box + $1.10 harvest labor + $1.40 packing labor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</si>
</sst>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"/>
    <numFmt numFmtId="166" formatCode="0.0%"/>
  </numFmts>
  <fonts count="17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vertAlign val="superscript"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/>
    <xf numFmtId="0" fontId="10" fillId="2" borderId="4" xfId="0" applyFont="1" applyFill="1" applyBorder="1"/>
    <xf numFmtId="0" fontId="9" fillId="2" borderId="5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5" borderId="7" xfId="0" applyNumberFormat="1" applyFont="1" applyFill="1" applyBorder="1" applyAlignment="1">
      <alignment horizontal="center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2" fillId="2" borderId="6" xfId="0" applyFont="1" applyFill="1" applyBorder="1"/>
    <xf numFmtId="164" fontId="3" fillId="0" borderId="1" xfId="0" applyNumberFormat="1" applyFont="1" applyBorder="1"/>
    <xf numFmtId="0" fontId="13" fillId="0" borderId="0" xfId="0" applyFont="1"/>
    <xf numFmtId="3" fontId="3" fillId="0" borderId="1" xfId="0" applyNumberFormat="1" applyFont="1" applyBorder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164" fontId="3" fillId="0" borderId="7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3" fillId="6" borderId="0" xfId="0" applyFont="1" applyFill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4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0" fontId="3" fillId="7" borderId="0" xfId="0" applyFont="1" applyFill="1"/>
    <xf numFmtId="166" fontId="6" fillId="0" borderId="0" xfId="0" applyNumberFormat="1" applyFont="1" applyAlignment="1">
      <alignment horizontal="center"/>
    </xf>
    <xf numFmtId="2" fontId="3" fillId="0" borderId="1" xfId="0" applyNumberFormat="1" applyFont="1" applyBorder="1"/>
    <xf numFmtId="1" fontId="3" fillId="0" borderId="1" xfId="0" applyNumberFormat="1" applyFont="1" applyBorder="1"/>
    <xf numFmtId="10" fontId="3" fillId="0" borderId="1" xfId="0" applyNumberFormat="1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0" fillId="7" borderId="0" xfId="0" applyFont="1" applyFill="1"/>
    <xf numFmtId="0" fontId="15" fillId="0" borderId="0" xfId="0" applyFont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9" fillId="7" borderId="5" xfId="0" applyFont="1" applyFill="1" applyBorder="1"/>
    <xf numFmtId="0" fontId="9" fillId="7" borderId="0" xfId="0" applyFont="1" applyFill="1"/>
    <xf numFmtId="0" fontId="6" fillId="0" borderId="3" xfId="0" applyFont="1" applyBorder="1"/>
    <xf numFmtId="3" fontId="6" fillId="0" borderId="1" xfId="0" applyNumberFormat="1" applyFont="1" applyBorder="1"/>
    <xf numFmtId="0" fontId="16" fillId="7" borderId="0" xfId="0" applyFont="1" applyFill="1"/>
    <xf numFmtId="164" fontId="3" fillId="7" borderId="0" xfId="0" applyNumberFormat="1" applyFont="1" applyFill="1"/>
    <xf numFmtId="164" fontId="5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8" borderId="1" xfId="0" applyFont="1" applyFill="1" applyBorder="1"/>
    <xf numFmtId="164" fontId="3" fillId="8" borderId="1" xfId="0" applyNumberFormat="1" applyFont="1" applyFill="1" applyBorder="1"/>
    <xf numFmtId="2" fontId="3" fillId="8" borderId="1" xfId="0" applyNumberFormat="1" applyFont="1" applyFill="1" applyBorder="1"/>
    <xf numFmtId="1" fontId="3" fillId="8" borderId="1" xfId="0" applyNumberFormat="1" applyFont="1" applyFill="1" applyBorder="1"/>
    <xf numFmtId="10" fontId="3" fillId="8" borderId="1" xfId="0" applyNumberFormat="1" applyFont="1" applyFill="1" applyBorder="1"/>
    <xf numFmtId="0" fontId="6" fillId="8" borderId="1" xfId="0" applyFont="1" applyFill="1" applyBorder="1"/>
    <xf numFmtId="8" fontId="6" fillId="8" borderId="8" xfId="0" applyNumberFormat="1" applyFont="1" applyFill="1" applyBorder="1" applyAlignment="1">
      <alignment horizontal="center"/>
    </xf>
    <xf numFmtId="164" fontId="6" fillId="8" borderId="8" xfId="0" applyNumberFormat="1" applyFont="1" applyFill="1" applyBorder="1" applyAlignment="1">
      <alignment horizontal="center"/>
    </xf>
    <xf numFmtId="3" fontId="6" fillId="8" borderId="1" xfId="0" applyNumberFormat="1" applyFont="1" applyFill="1" applyBorder="1"/>
    <xf numFmtId="0" fontId="6" fillId="8" borderId="10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38" workbookViewId="0">
      <selection activeCell="I46" sqref="I46"/>
    </sheetView>
  </sheetViews>
  <sheetFormatPr defaultColWidth="9.140625" defaultRowHeight="12.75" x14ac:dyDescent="0.2"/>
  <cols>
    <col min="1" max="1" width="32.7109375" style="1" customWidth="1"/>
    <col min="2" max="2" width="11" style="1" customWidth="1"/>
    <col min="3" max="3" width="9.5703125" style="1" customWidth="1"/>
    <col min="4" max="4" width="8.28515625" style="1" customWidth="1"/>
    <col min="5" max="5" width="11.140625" style="1" customWidth="1"/>
    <col min="6" max="6" width="5.28515625" style="1" customWidth="1"/>
    <col min="7" max="7" width="12.85546875" style="1" customWidth="1"/>
    <col min="8" max="8" width="11.7109375" style="1" customWidth="1"/>
    <col min="9" max="9" width="10.7109375" style="1" customWidth="1"/>
    <col min="10" max="10" width="13.7109375" style="1" customWidth="1"/>
    <col min="11" max="11" width="11.7109375" style="1" customWidth="1"/>
    <col min="12" max="16384" width="9.140625" style="1"/>
  </cols>
  <sheetData>
    <row r="1" spans="1:11" ht="15.75" x14ac:dyDescent="0.25">
      <c r="A1" s="4" t="s">
        <v>0</v>
      </c>
      <c r="B1" s="5"/>
      <c r="C1" s="5"/>
      <c r="D1" s="5"/>
    </row>
    <row r="2" spans="1:11" ht="15.75" x14ac:dyDescent="0.25">
      <c r="A2" s="34" t="s">
        <v>93</v>
      </c>
      <c r="B2" s="5"/>
      <c r="C2" s="5"/>
      <c r="D2" s="5"/>
    </row>
    <row r="3" spans="1:11" ht="15.75" x14ac:dyDescent="0.25">
      <c r="A3" s="4" t="s">
        <v>1</v>
      </c>
      <c r="B3" s="6"/>
      <c r="D3" s="5"/>
    </row>
    <row r="4" spans="1:11" x14ac:dyDescent="0.2">
      <c r="A4" s="11" t="s">
        <v>2</v>
      </c>
      <c r="B4" s="12"/>
      <c r="C4" s="12"/>
      <c r="D4" s="12"/>
      <c r="E4" s="13"/>
      <c r="H4" s="7"/>
      <c r="I4" s="7"/>
      <c r="J4" s="7"/>
    </row>
    <row r="5" spans="1:11" s="7" customForma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9" t="s">
        <v>7</v>
      </c>
      <c r="F5" s="74"/>
      <c r="G5" s="1"/>
      <c r="I5" s="14"/>
      <c r="J5" s="17" t="s">
        <v>77</v>
      </c>
      <c r="K5" s="21"/>
    </row>
    <row r="6" spans="1:11" x14ac:dyDescent="0.2">
      <c r="A6" s="15" t="s">
        <v>8</v>
      </c>
      <c r="B6" s="15" t="s">
        <v>9</v>
      </c>
      <c r="C6" s="33">
        <v>0.95</v>
      </c>
      <c r="D6" s="15">
        <v>120</v>
      </c>
      <c r="E6" s="16">
        <f>(C6*D6)</f>
        <v>114</v>
      </c>
      <c r="F6" s="8"/>
      <c r="G6" s="23"/>
      <c r="I6" s="18" t="s">
        <v>10</v>
      </c>
      <c r="J6" s="19" t="s">
        <v>11</v>
      </c>
      <c r="K6" s="18" t="s">
        <v>12</v>
      </c>
    </row>
    <row r="7" spans="1:11" x14ac:dyDescent="0.2">
      <c r="A7" s="15" t="s">
        <v>13</v>
      </c>
      <c r="B7" s="15" t="s">
        <v>9</v>
      </c>
      <c r="C7" s="33">
        <v>0.91</v>
      </c>
      <c r="D7" s="15">
        <v>100</v>
      </c>
      <c r="E7" s="16">
        <f>(C7*D7)</f>
        <v>91</v>
      </c>
      <c r="F7" s="8"/>
      <c r="G7" s="22" t="s">
        <v>76</v>
      </c>
      <c r="H7" s="50"/>
      <c r="I7" s="55">
        <v>14</v>
      </c>
      <c r="J7" s="56">
        <v>10</v>
      </c>
      <c r="K7" s="55">
        <v>6</v>
      </c>
    </row>
    <row r="8" spans="1:11" x14ac:dyDescent="0.2">
      <c r="A8" s="15" t="s">
        <v>14</v>
      </c>
      <c r="B8" s="15" t="s">
        <v>9</v>
      </c>
      <c r="C8" s="33">
        <v>0.54</v>
      </c>
      <c r="D8" s="15">
        <v>100</v>
      </c>
      <c r="E8" s="16">
        <f>(C8*D8)</f>
        <v>54</v>
      </c>
      <c r="F8" s="8"/>
      <c r="G8" s="20" t="s">
        <v>15</v>
      </c>
      <c r="H8" s="39">
        <v>1200</v>
      </c>
      <c r="I8" s="16">
        <f>(I$7*H8)-$E$30-$E$43-$E47</f>
        <v>6321.754280000001</v>
      </c>
      <c r="J8" s="16">
        <f>(J$7*H8)-$E$30-$E$43-$E47</f>
        <v>1521.754280000001</v>
      </c>
      <c r="K8" s="16">
        <f>(K$7*H8)-$E$30-$E$43-$E47</f>
        <v>-3278.245719999999</v>
      </c>
    </row>
    <row r="9" spans="1:11" x14ac:dyDescent="0.2">
      <c r="A9" s="15" t="s">
        <v>16</v>
      </c>
      <c r="B9" s="15" t="s">
        <v>17</v>
      </c>
      <c r="C9" s="33">
        <v>57</v>
      </c>
      <c r="D9" s="15">
        <v>1</v>
      </c>
      <c r="E9" s="16">
        <f>(C9*D9)/3</f>
        <v>19</v>
      </c>
      <c r="F9" s="8"/>
      <c r="G9" s="20" t="s">
        <v>18</v>
      </c>
      <c r="H9" s="39">
        <v>1000</v>
      </c>
      <c r="I9" s="16">
        <f>(I$7*H9)-$E$30-$E$43-$E48</f>
        <v>4321.754280000001</v>
      </c>
      <c r="J9" s="16">
        <f>(J$7*H9)-$E$30-$E$43-$E48</f>
        <v>321.75428000000102</v>
      </c>
      <c r="K9" s="16">
        <f>(K$7*H9)-$E$30-$E$43-$E48</f>
        <v>-3678.245719999999</v>
      </c>
    </row>
    <row r="10" spans="1:11" x14ac:dyDescent="0.2">
      <c r="A10" s="15" t="s">
        <v>19</v>
      </c>
      <c r="B10" s="15" t="s">
        <v>9</v>
      </c>
      <c r="C10" s="33">
        <v>1.74</v>
      </c>
      <c r="D10" s="15">
        <v>1.5</v>
      </c>
      <c r="E10" s="16">
        <f>(C10*D10)</f>
        <v>2.61</v>
      </c>
      <c r="F10" s="8"/>
      <c r="G10" s="20" t="s">
        <v>20</v>
      </c>
      <c r="H10" s="39">
        <v>800</v>
      </c>
      <c r="I10" s="16">
        <f>(I$7*H10)-$E$30-$E$43-$E49</f>
        <v>2321.754280000001</v>
      </c>
      <c r="J10" s="16">
        <f>(J$7*H10)-$E$30-$E$43-$E49</f>
        <v>-878.24571999999898</v>
      </c>
      <c r="K10" s="16">
        <f>(K$7*H10)-$E$30-$E$43-$E49</f>
        <v>-4078.245719999999</v>
      </c>
    </row>
    <row r="11" spans="1:11" x14ac:dyDescent="0.2">
      <c r="A11" s="15" t="s">
        <v>55</v>
      </c>
      <c r="B11" s="15" t="s">
        <v>9</v>
      </c>
      <c r="C11" s="33">
        <v>0.65</v>
      </c>
      <c r="D11" s="15">
        <v>20</v>
      </c>
      <c r="E11" s="16">
        <f>(C11*D11)</f>
        <v>13</v>
      </c>
      <c r="F11" s="8"/>
      <c r="G11" s="23"/>
      <c r="H11" s="8"/>
      <c r="I11" s="8"/>
      <c r="J11" s="8"/>
    </row>
    <row r="12" spans="1:11" x14ac:dyDescent="0.2">
      <c r="A12" s="15" t="s">
        <v>71</v>
      </c>
      <c r="B12" s="15" t="s">
        <v>21</v>
      </c>
      <c r="C12" s="33">
        <v>73.5</v>
      </c>
      <c r="D12" s="15">
        <v>16</v>
      </c>
      <c r="E12" s="16">
        <f t="shared" ref="E12" si="0">(C12*D12)</f>
        <v>1176</v>
      </c>
      <c r="F12" s="8"/>
      <c r="G12" s="23" t="s">
        <v>78</v>
      </c>
    </row>
    <row r="13" spans="1:11" x14ac:dyDescent="0.2">
      <c r="A13" s="15" t="s">
        <v>22</v>
      </c>
      <c r="B13" s="15" t="s">
        <v>62</v>
      </c>
      <c r="C13" s="33">
        <v>12.5</v>
      </c>
      <c r="D13" s="15">
        <v>125</v>
      </c>
      <c r="E13" s="16">
        <f>(C13*D13)</f>
        <v>1562.5</v>
      </c>
      <c r="F13" s="8"/>
    </row>
    <row r="14" spans="1:11" ht="15.75" x14ac:dyDescent="0.25">
      <c r="A14" s="15" t="s">
        <v>85</v>
      </c>
      <c r="B14" s="15" t="s">
        <v>63</v>
      </c>
      <c r="C14" s="33">
        <v>56</v>
      </c>
      <c r="D14" s="15">
        <v>24</v>
      </c>
      <c r="E14" s="16">
        <f>(C14*D14)/3</f>
        <v>448</v>
      </c>
      <c r="F14" s="8"/>
      <c r="G14"/>
      <c r="H14" s="65" t="s">
        <v>91</v>
      </c>
      <c r="I14"/>
      <c r="J14"/>
      <c r="K14"/>
    </row>
    <row r="15" spans="1:11" x14ac:dyDescent="0.2">
      <c r="A15" s="15" t="s">
        <v>60</v>
      </c>
      <c r="B15" s="15" t="s">
        <v>64</v>
      </c>
      <c r="C15" s="33">
        <v>14.5</v>
      </c>
      <c r="D15" s="15">
        <v>10</v>
      </c>
      <c r="E15" s="16">
        <f>(C15*D15)</f>
        <v>145</v>
      </c>
      <c r="F15" s="8"/>
      <c r="I15" s="14"/>
      <c r="J15" s="17" t="s">
        <v>77</v>
      </c>
      <c r="K15" s="21"/>
    </row>
    <row r="16" spans="1:11" x14ac:dyDescent="0.2">
      <c r="A16" s="15" t="s">
        <v>23</v>
      </c>
      <c r="B16" s="15" t="s">
        <v>24</v>
      </c>
      <c r="C16" s="33">
        <v>0.08</v>
      </c>
      <c r="D16" s="15">
        <v>7260</v>
      </c>
      <c r="E16" s="16">
        <f t="shared" ref="E16" si="1">(C16*D16)</f>
        <v>580.80000000000007</v>
      </c>
      <c r="F16" s="8"/>
      <c r="G16"/>
      <c r="H16"/>
      <c r="I16" s="66" t="s">
        <v>10</v>
      </c>
      <c r="J16" s="67" t="s">
        <v>11</v>
      </c>
      <c r="K16" s="66" t="s">
        <v>12</v>
      </c>
    </row>
    <row r="17" spans="1:11" ht="15" x14ac:dyDescent="0.2">
      <c r="A17" s="15" t="s">
        <v>65</v>
      </c>
      <c r="B17" s="15" t="s">
        <v>51</v>
      </c>
      <c r="C17" s="33">
        <v>8.25</v>
      </c>
      <c r="D17" s="15">
        <v>0.42</v>
      </c>
      <c r="E17" s="16">
        <f>(C17*D17)*H33</f>
        <v>1.7324999999999999</v>
      </c>
      <c r="F17" s="8"/>
      <c r="G17" s="68" t="s">
        <v>76</v>
      </c>
      <c r="H17" s="69"/>
      <c r="I17" s="55">
        <v>14</v>
      </c>
      <c r="J17" s="56">
        <v>10</v>
      </c>
      <c r="K17" s="55">
        <v>6</v>
      </c>
    </row>
    <row r="18" spans="1:11" ht="15" x14ac:dyDescent="0.2">
      <c r="A18" s="15" t="s">
        <v>66</v>
      </c>
      <c r="B18" s="15" t="s">
        <v>51</v>
      </c>
      <c r="C18" s="33">
        <v>11.25</v>
      </c>
      <c r="D18" s="15">
        <v>1</v>
      </c>
      <c r="E18" s="16">
        <f>(C18*D18)*H33</f>
        <v>5.625</v>
      </c>
      <c r="F18" s="8"/>
      <c r="G18" s="70" t="s">
        <v>15</v>
      </c>
      <c r="H18" s="71">
        <v>1200</v>
      </c>
      <c r="I18" s="33">
        <f>I8/$H$8</f>
        <v>5.2681285666666673</v>
      </c>
      <c r="J18" s="33">
        <f>J8/$H$8</f>
        <v>1.2681285666666675</v>
      </c>
      <c r="K18" s="33">
        <f>K8/$H$8</f>
        <v>-2.7318714333333323</v>
      </c>
    </row>
    <row r="19" spans="1:11" ht="15" x14ac:dyDescent="0.2">
      <c r="A19" s="15" t="s">
        <v>90</v>
      </c>
      <c r="B19" s="15" t="s">
        <v>51</v>
      </c>
      <c r="C19" s="33">
        <v>4.9400000000000004</v>
      </c>
      <c r="D19" s="15">
        <v>1.2</v>
      </c>
      <c r="E19" s="16">
        <f>(C19*D19)*H33</f>
        <v>2.964</v>
      </c>
      <c r="F19" s="8"/>
      <c r="G19" s="70" t="s">
        <v>18</v>
      </c>
      <c r="H19" s="71">
        <v>1000</v>
      </c>
      <c r="I19" s="33">
        <f>I9/$H$9</f>
        <v>4.3217542800000013</v>
      </c>
      <c r="J19" s="33">
        <f>J9/$H$9</f>
        <v>0.321754280000001</v>
      </c>
      <c r="K19" s="33">
        <f>K9/$H$9</f>
        <v>-3.6782457199999992</v>
      </c>
    </row>
    <row r="20" spans="1:11" x14ac:dyDescent="0.2">
      <c r="A20" s="15" t="s">
        <v>58</v>
      </c>
      <c r="B20" s="15" t="s">
        <v>57</v>
      </c>
      <c r="C20" s="33">
        <v>1.28</v>
      </c>
      <c r="D20" s="15">
        <v>12.8</v>
      </c>
      <c r="E20" s="16">
        <f>C20*D20</f>
        <v>16.384</v>
      </c>
      <c r="F20" s="8"/>
      <c r="G20" s="70" t="s">
        <v>20</v>
      </c>
      <c r="H20" s="71">
        <v>800</v>
      </c>
      <c r="I20" s="33">
        <f>I10/$H$10</f>
        <v>2.9021928500000014</v>
      </c>
      <c r="J20" s="33">
        <f>J10/$H$10</f>
        <v>-1.0978071499999986</v>
      </c>
      <c r="K20" s="33">
        <f>K10/$H$10</f>
        <v>-5.0978071499999986</v>
      </c>
    </row>
    <row r="21" spans="1:11" x14ac:dyDescent="0.2">
      <c r="A21" s="15" t="s">
        <v>56</v>
      </c>
      <c r="B21" s="15" t="s">
        <v>57</v>
      </c>
      <c r="C21" s="33">
        <v>3.44</v>
      </c>
      <c r="D21" s="15">
        <v>12</v>
      </c>
      <c r="E21" s="16">
        <f t="shared" ref="E21:E23" si="2">C21*D21</f>
        <v>41.28</v>
      </c>
      <c r="F21" s="8"/>
    </row>
    <row r="22" spans="1:11" x14ac:dyDescent="0.2">
      <c r="A22" s="15" t="s">
        <v>69</v>
      </c>
      <c r="B22" s="15" t="s">
        <v>51</v>
      </c>
      <c r="C22" s="33">
        <v>3.56</v>
      </c>
      <c r="D22" s="15">
        <v>7.5</v>
      </c>
      <c r="E22" s="16">
        <f t="shared" si="2"/>
        <v>26.7</v>
      </c>
      <c r="F22" s="8"/>
      <c r="G22" s="72" t="s">
        <v>92</v>
      </c>
      <c r="H22" s="69"/>
      <c r="I22" s="69"/>
    </row>
    <row r="23" spans="1:11" x14ac:dyDescent="0.2">
      <c r="A23" s="15" t="s">
        <v>70</v>
      </c>
      <c r="B23" s="15" t="s">
        <v>9</v>
      </c>
      <c r="C23" s="52">
        <v>5.88</v>
      </c>
      <c r="D23" s="15">
        <v>4.5</v>
      </c>
      <c r="E23" s="16">
        <f t="shared" si="2"/>
        <v>26.46</v>
      </c>
      <c r="F23" s="8"/>
      <c r="G23" s="68" t="s">
        <v>76</v>
      </c>
      <c r="H23" s="69"/>
      <c r="I23" s="73"/>
    </row>
    <row r="24" spans="1:11" x14ac:dyDescent="0.2">
      <c r="A24" s="15" t="s">
        <v>59</v>
      </c>
      <c r="B24" s="15" t="s">
        <v>40</v>
      </c>
      <c r="C24" s="33">
        <v>16.55</v>
      </c>
      <c r="D24" s="15">
        <v>20</v>
      </c>
      <c r="E24" s="16">
        <f>C24*D24</f>
        <v>331</v>
      </c>
      <c r="F24" s="8"/>
      <c r="G24" s="70" t="s">
        <v>15</v>
      </c>
      <c r="H24" s="71">
        <v>1200</v>
      </c>
      <c r="I24" s="33">
        <f>$E$51/H24</f>
        <v>8.0652047666666657</v>
      </c>
    </row>
    <row r="25" spans="1:11" x14ac:dyDescent="0.2">
      <c r="A25" s="15" t="s">
        <v>34</v>
      </c>
      <c r="B25" s="15" t="s">
        <v>35</v>
      </c>
      <c r="C25" s="33">
        <v>168.28</v>
      </c>
      <c r="D25" s="15">
        <v>1</v>
      </c>
      <c r="E25" s="16">
        <f>(C25*D25)</f>
        <v>168.28</v>
      </c>
      <c r="F25" s="8"/>
      <c r="G25" s="70" t="s">
        <v>18</v>
      </c>
      <c r="H25" s="71">
        <v>1000</v>
      </c>
      <c r="I25" s="33">
        <f t="shared" ref="I25:I26" si="3">$E$51/H25</f>
        <v>9.6782457199999996</v>
      </c>
    </row>
    <row r="26" spans="1:11" x14ac:dyDescent="0.2">
      <c r="A26" s="15" t="s">
        <v>36</v>
      </c>
      <c r="B26" s="15" t="s">
        <v>37</v>
      </c>
      <c r="C26" s="33">
        <v>18.7</v>
      </c>
      <c r="D26" s="15">
        <v>1</v>
      </c>
      <c r="E26" s="16">
        <f>(C26*D26)</f>
        <v>18.7</v>
      </c>
      <c r="F26" s="8"/>
      <c r="G26" s="70" t="s">
        <v>20</v>
      </c>
      <c r="H26" s="71">
        <v>800</v>
      </c>
      <c r="I26" s="33">
        <f t="shared" si="3"/>
        <v>12.09780715</v>
      </c>
    </row>
    <row r="27" spans="1:11" x14ac:dyDescent="0.2">
      <c r="A27" s="15" t="s">
        <v>38</v>
      </c>
      <c r="B27" s="15" t="s">
        <v>35</v>
      </c>
      <c r="C27" s="33">
        <v>99.72</v>
      </c>
      <c r="D27" s="15">
        <v>1</v>
      </c>
      <c r="E27" s="16">
        <f>(C27*D27)</f>
        <v>99.72</v>
      </c>
      <c r="F27" s="8"/>
    </row>
    <row r="28" spans="1:11" x14ac:dyDescent="0.2">
      <c r="A28" s="15" t="s">
        <v>39</v>
      </c>
      <c r="B28" s="15" t="s">
        <v>35</v>
      </c>
      <c r="C28" s="33">
        <v>25</v>
      </c>
      <c r="D28" s="15">
        <v>1</v>
      </c>
      <c r="E28" s="16">
        <f>(C28*D28)</f>
        <v>25</v>
      </c>
      <c r="F28" s="8"/>
      <c r="G28" s="11" t="s">
        <v>25</v>
      </c>
      <c r="H28" s="14"/>
      <c r="I28" s="13"/>
      <c r="J28" s="13"/>
      <c r="K28" s="13"/>
    </row>
    <row r="29" spans="1:11" ht="15" x14ac:dyDescent="0.2">
      <c r="A29" s="15" t="s">
        <v>41</v>
      </c>
      <c r="B29" s="33">
        <f>SUM(E6:E28)</f>
        <v>4969.7554999999993</v>
      </c>
      <c r="C29" s="53">
        <v>6</v>
      </c>
      <c r="D29" s="54">
        <v>0.08</v>
      </c>
      <c r="E29" s="16">
        <f>B29*(C29/12)*D29</f>
        <v>198.79021999999998</v>
      </c>
      <c r="F29" s="8"/>
      <c r="G29" s="11" t="s">
        <v>26</v>
      </c>
      <c r="H29" s="14"/>
      <c r="I29" s="13"/>
      <c r="J29" s="13"/>
      <c r="K29" s="13"/>
    </row>
    <row r="30" spans="1:11" x14ac:dyDescent="0.2">
      <c r="A30" s="37" t="s">
        <v>42</v>
      </c>
      <c r="B30" s="24"/>
      <c r="C30" s="24"/>
      <c r="D30" s="24"/>
      <c r="E30" s="38">
        <f>SUM(E6:E29)</f>
        <v>5168.5457199999992</v>
      </c>
      <c r="F30" s="10"/>
      <c r="G30" s="42" t="s">
        <v>27</v>
      </c>
      <c r="H30" s="57">
        <v>6</v>
      </c>
      <c r="I30" s="43" t="s">
        <v>28</v>
      </c>
      <c r="J30" s="43"/>
      <c r="K30" s="44"/>
    </row>
    <row r="31" spans="1:11" x14ac:dyDescent="0.2">
      <c r="A31" s="36"/>
      <c r="E31" s="10"/>
      <c r="F31" s="10"/>
      <c r="G31" s="48" t="s">
        <v>29</v>
      </c>
      <c r="H31" s="58">
        <v>1</v>
      </c>
      <c r="I31" s="41" t="s">
        <v>30</v>
      </c>
      <c r="J31" s="41"/>
      <c r="K31" s="45"/>
    </row>
    <row r="32" spans="1:11" x14ac:dyDescent="0.2">
      <c r="A32" s="11" t="s">
        <v>43</v>
      </c>
      <c r="B32" s="64"/>
      <c r="C32" s="64"/>
      <c r="D32" s="64"/>
      <c r="E32" s="64"/>
      <c r="G32" s="48" t="s">
        <v>29</v>
      </c>
      <c r="H32" s="58">
        <v>2</v>
      </c>
      <c r="I32" s="41" t="s">
        <v>61</v>
      </c>
      <c r="J32" s="41"/>
      <c r="K32" s="45"/>
    </row>
    <row r="33" spans="1:11" x14ac:dyDescent="0.2">
      <c r="A33" s="39" t="s">
        <v>3</v>
      </c>
      <c r="B33" s="39" t="s">
        <v>4</v>
      </c>
      <c r="C33" s="39" t="s">
        <v>5</v>
      </c>
      <c r="D33" s="39" t="s">
        <v>6</v>
      </c>
      <c r="E33" s="40" t="s">
        <v>7</v>
      </c>
      <c r="F33" s="74"/>
      <c r="G33" s="48" t="s">
        <v>29</v>
      </c>
      <c r="H33" s="59">
        <f>1-(((43560/H30)*3)/43560)</f>
        <v>0.5</v>
      </c>
      <c r="I33" s="41" t="s">
        <v>31</v>
      </c>
      <c r="J33" s="41"/>
      <c r="K33" s="45"/>
    </row>
    <row r="34" spans="1:11" x14ac:dyDescent="0.2">
      <c r="A34" s="15" t="s">
        <v>44</v>
      </c>
      <c r="B34" s="15" t="s">
        <v>45</v>
      </c>
      <c r="C34" s="33">
        <v>9.24</v>
      </c>
      <c r="D34" s="15">
        <v>1</v>
      </c>
      <c r="E34" s="16">
        <f>C34*D34</f>
        <v>9.24</v>
      </c>
      <c r="F34" s="8"/>
      <c r="G34" s="48" t="s">
        <v>29</v>
      </c>
      <c r="H34" s="60">
        <f>43560/H30</f>
        <v>7260</v>
      </c>
      <c r="I34" s="41" t="s">
        <v>32</v>
      </c>
      <c r="J34" s="41"/>
      <c r="K34" s="45"/>
    </row>
    <row r="35" spans="1:11" x14ac:dyDescent="0.2">
      <c r="A35" s="15" t="s">
        <v>46</v>
      </c>
      <c r="B35" s="15" t="s">
        <v>45</v>
      </c>
      <c r="C35" s="33">
        <v>10.220000000000001</v>
      </c>
      <c r="D35" s="15">
        <v>5</v>
      </c>
      <c r="E35" s="16">
        <f t="shared" ref="E35:E41" si="4">C35*D35</f>
        <v>51.1</v>
      </c>
      <c r="F35" s="8"/>
      <c r="G35" s="49" t="s">
        <v>29</v>
      </c>
      <c r="H35" s="61">
        <f>(H34/H31)*H32</f>
        <v>14520</v>
      </c>
      <c r="I35" s="46" t="s">
        <v>33</v>
      </c>
      <c r="J35" s="46"/>
      <c r="K35" s="47"/>
    </row>
    <row r="36" spans="1:11" x14ac:dyDescent="0.2">
      <c r="A36" s="15" t="s">
        <v>52</v>
      </c>
      <c r="B36" s="15" t="s">
        <v>35</v>
      </c>
      <c r="C36" s="33">
        <v>23.87</v>
      </c>
      <c r="D36" s="15">
        <v>1</v>
      </c>
      <c r="E36" s="16">
        <f t="shared" si="4"/>
        <v>23.87</v>
      </c>
      <c r="F36" s="8"/>
    </row>
    <row r="37" spans="1:11" x14ac:dyDescent="0.2">
      <c r="A37" s="15" t="s">
        <v>47</v>
      </c>
      <c r="B37" s="15" t="s">
        <v>35</v>
      </c>
      <c r="C37" s="33">
        <v>19.91</v>
      </c>
      <c r="D37" s="15">
        <v>1</v>
      </c>
      <c r="E37" s="16">
        <f t="shared" si="4"/>
        <v>19.91</v>
      </c>
      <c r="F37" s="8"/>
    </row>
    <row r="38" spans="1:11" x14ac:dyDescent="0.2">
      <c r="A38" s="15" t="s">
        <v>53</v>
      </c>
      <c r="B38" s="15" t="s">
        <v>35</v>
      </c>
      <c r="C38" s="33">
        <v>18.7</v>
      </c>
      <c r="D38" s="15">
        <v>1</v>
      </c>
      <c r="E38" s="16">
        <f>C38*D38</f>
        <v>18.7</v>
      </c>
      <c r="F38" s="8"/>
    </row>
    <row r="39" spans="1:11" x14ac:dyDescent="0.2">
      <c r="A39" s="15" t="s">
        <v>54</v>
      </c>
      <c r="B39" s="15" t="s">
        <v>35</v>
      </c>
      <c r="C39" s="33">
        <v>31.16</v>
      </c>
      <c r="D39" s="15">
        <v>1</v>
      </c>
      <c r="E39" s="16">
        <f>C39*D39</f>
        <v>31.16</v>
      </c>
      <c r="F39" s="8"/>
    </row>
    <row r="40" spans="1:11" ht="15" x14ac:dyDescent="0.2">
      <c r="A40" s="15" t="s">
        <v>74</v>
      </c>
      <c r="B40" s="15" t="s">
        <v>83</v>
      </c>
      <c r="C40" s="33">
        <v>200</v>
      </c>
      <c r="D40" s="15">
        <v>1</v>
      </c>
      <c r="E40" s="16">
        <f t="shared" si="4"/>
        <v>200</v>
      </c>
      <c r="F40" s="8"/>
    </row>
    <row r="41" spans="1:11" ht="15" x14ac:dyDescent="0.2">
      <c r="A41" s="15" t="s">
        <v>75</v>
      </c>
      <c r="B41" s="15" t="s">
        <v>84</v>
      </c>
      <c r="C41" s="33">
        <v>7.68</v>
      </c>
      <c r="D41" s="15">
        <v>4</v>
      </c>
      <c r="E41" s="16">
        <f t="shared" si="4"/>
        <v>30.72</v>
      </c>
      <c r="F41" s="8"/>
    </row>
    <row r="42" spans="1:11" x14ac:dyDescent="0.2">
      <c r="A42" s="15" t="s">
        <v>86</v>
      </c>
      <c r="B42" s="15" t="s">
        <v>35</v>
      </c>
      <c r="C42" s="33">
        <v>125</v>
      </c>
      <c r="D42" s="15">
        <v>1</v>
      </c>
      <c r="E42" s="16">
        <f t="shared" ref="E42" si="5">C42*D42</f>
        <v>125</v>
      </c>
      <c r="F42" s="8"/>
    </row>
    <row r="43" spans="1:11" x14ac:dyDescent="0.2">
      <c r="A43" s="37" t="s">
        <v>48</v>
      </c>
      <c r="B43" s="24"/>
      <c r="C43" s="24"/>
      <c r="D43" s="24"/>
      <c r="E43" s="38">
        <f>SUM(E34:E42)</f>
        <v>509.70000000000005</v>
      </c>
      <c r="F43" s="8"/>
    </row>
    <row r="44" spans="1:11" x14ac:dyDescent="0.2">
      <c r="A44" s="36"/>
      <c r="E44" s="10"/>
      <c r="F44" s="8"/>
    </row>
    <row r="45" spans="1:11" x14ac:dyDescent="0.2">
      <c r="A45" s="11" t="s">
        <v>49</v>
      </c>
      <c r="B45" s="14"/>
      <c r="C45" s="14"/>
      <c r="D45" s="14"/>
      <c r="E45" s="14"/>
      <c r="F45" s="8"/>
      <c r="G45" s="9"/>
      <c r="H45" s="9"/>
      <c r="I45" s="9"/>
      <c r="J45" s="9"/>
    </row>
    <row r="46" spans="1:11" x14ac:dyDescent="0.2">
      <c r="A46" s="28" t="s">
        <v>3</v>
      </c>
      <c r="B46" s="28" t="s">
        <v>4</v>
      </c>
      <c r="C46" s="28" t="s">
        <v>5</v>
      </c>
      <c r="D46" s="28" t="s">
        <v>6</v>
      </c>
      <c r="E46" s="29" t="s">
        <v>7</v>
      </c>
      <c r="F46" s="8"/>
      <c r="G46" s="9"/>
      <c r="H46" s="9"/>
      <c r="I46" s="9"/>
      <c r="J46" s="9"/>
      <c r="K46" s="9"/>
    </row>
    <row r="47" spans="1:11" ht="15" x14ac:dyDescent="0.2">
      <c r="A47" s="15" t="s">
        <v>79</v>
      </c>
      <c r="B47" s="15" t="s">
        <v>50</v>
      </c>
      <c r="C47" s="33">
        <v>4</v>
      </c>
      <c r="D47" s="35">
        <v>1200</v>
      </c>
      <c r="E47" s="16">
        <f>C47*D47</f>
        <v>4800</v>
      </c>
      <c r="F47" s="8"/>
      <c r="K47" s="9"/>
    </row>
    <row r="48" spans="1:11" ht="15" x14ac:dyDescent="0.2">
      <c r="A48" s="15" t="s">
        <v>81</v>
      </c>
      <c r="B48" s="15" t="s">
        <v>50</v>
      </c>
      <c r="C48" s="33">
        <v>4</v>
      </c>
      <c r="D48" s="35">
        <v>1000</v>
      </c>
      <c r="E48" s="16">
        <f>C48*D48</f>
        <v>4000</v>
      </c>
      <c r="F48" s="8"/>
      <c r="K48" s="9"/>
    </row>
    <row r="49" spans="1:11" ht="15" x14ac:dyDescent="0.2">
      <c r="A49" s="15" t="s">
        <v>80</v>
      </c>
      <c r="B49" s="15" t="s">
        <v>50</v>
      </c>
      <c r="C49" s="33">
        <v>4</v>
      </c>
      <c r="D49" s="35">
        <v>800</v>
      </c>
      <c r="E49" s="16">
        <f>C49*D49</f>
        <v>3200</v>
      </c>
      <c r="F49" s="8"/>
      <c r="K49" s="9"/>
    </row>
    <row r="50" spans="1:11" x14ac:dyDescent="0.2">
      <c r="E50" s="8"/>
      <c r="F50" s="8"/>
      <c r="K50" s="9"/>
    </row>
    <row r="51" spans="1:11" x14ac:dyDescent="0.2">
      <c r="A51" s="30" t="s">
        <v>87</v>
      </c>
      <c r="B51" s="31"/>
      <c r="C51" s="24"/>
      <c r="D51" s="24"/>
      <c r="E51" s="25">
        <f>E30+E43+E48</f>
        <v>9678.245719999999</v>
      </c>
      <c r="F51" s="3"/>
      <c r="K51" s="9"/>
    </row>
    <row r="52" spans="1:11" x14ac:dyDescent="0.2">
      <c r="A52" s="30" t="s">
        <v>88</v>
      </c>
      <c r="B52" s="31"/>
      <c r="C52" s="24"/>
      <c r="D52" s="24"/>
      <c r="E52" s="25">
        <f>J7*H9</f>
        <v>10000</v>
      </c>
      <c r="K52" s="9"/>
    </row>
    <row r="53" spans="1:11" x14ac:dyDescent="0.2">
      <c r="A53" s="30" t="s">
        <v>89</v>
      </c>
      <c r="B53" s="32"/>
      <c r="C53" s="26"/>
      <c r="D53" s="26"/>
      <c r="E53" s="27">
        <f>SUM(E52-E51)</f>
        <v>321.75428000000102</v>
      </c>
      <c r="K53" s="9"/>
    </row>
    <row r="54" spans="1:11" x14ac:dyDescent="0.2">
      <c r="K54" s="9"/>
    </row>
    <row r="55" spans="1:11" ht="15" x14ac:dyDescent="0.2">
      <c r="A55" s="62" t="s">
        <v>68</v>
      </c>
      <c r="G55" s="51">
        <f>H33</f>
        <v>0.5</v>
      </c>
      <c r="H55" s="1" t="s">
        <v>67</v>
      </c>
      <c r="K55" s="9"/>
    </row>
    <row r="56" spans="1:11" x14ac:dyDescent="0.2">
      <c r="B56" s="2"/>
      <c r="C56" s="2"/>
      <c r="D56" s="2"/>
      <c r="E56" s="3"/>
      <c r="K56" s="9"/>
    </row>
    <row r="57" spans="1:11" ht="15" x14ac:dyDescent="0.2">
      <c r="A57" s="62" t="s">
        <v>72</v>
      </c>
      <c r="K57" s="9"/>
    </row>
    <row r="58" spans="1:11" x14ac:dyDescent="0.2">
      <c r="K58" s="9"/>
    </row>
    <row r="59" spans="1:11" ht="15" x14ac:dyDescent="0.2">
      <c r="A59" s="62" t="s">
        <v>73</v>
      </c>
    </row>
    <row r="60" spans="1:11" x14ac:dyDescent="0.2">
      <c r="A60" s="1" t="s">
        <v>82</v>
      </c>
    </row>
    <row r="62" spans="1:11" ht="18" x14ac:dyDescent="0.25">
      <c r="A62" s="63" t="s">
        <v>94</v>
      </c>
    </row>
  </sheetData>
  <phoneticPr fontId="1" type="noConversion"/>
  <pageMargins left="0.75" right="0.75" top="1" bottom="1" header="0.5" footer="0.5"/>
  <pageSetup scale="57" orientation="landscape" cellComments="atEnd" r:id="rId1"/>
  <headerFooter alignWithMargins="0"/>
  <ignoredErrors>
    <ignoredError sqref="E9 E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4C55-235F-4D06-8509-E922A2CF6E70}">
  <sheetPr>
    <pageSetUpPr fitToPage="1"/>
  </sheetPr>
  <dimension ref="A1:K77"/>
  <sheetViews>
    <sheetView workbookViewId="0">
      <selection activeCell="N1" sqref="N1"/>
    </sheetView>
  </sheetViews>
  <sheetFormatPr defaultColWidth="9.140625" defaultRowHeight="12.75" x14ac:dyDescent="0.2"/>
  <cols>
    <col min="1" max="1" width="32.7109375" style="1" customWidth="1"/>
    <col min="2" max="2" width="11" style="1" customWidth="1"/>
    <col min="3" max="3" width="9.5703125" style="1" customWidth="1"/>
    <col min="4" max="4" width="8.28515625" style="1" customWidth="1"/>
    <col min="5" max="5" width="11.140625" style="1" customWidth="1"/>
    <col min="6" max="6" width="5.28515625" style="1" customWidth="1"/>
    <col min="7" max="7" width="12.85546875" style="1" customWidth="1"/>
    <col min="8" max="8" width="11.7109375" style="1" customWidth="1"/>
    <col min="9" max="9" width="10.7109375" style="1" customWidth="1"/>
    <col min="10" max="10" width="13.7109375" style="1" customWidth="1"/>
    <col min="11" max="11" width="11.7109375" style="1" customWidth="1"/>
    <col min="12" max="16384" width="9.140625" style="1"/>
  </cols>
  <sheetData>
    <row r="1" spans="1:11" ht="15.75" x14ac:dyDescent="0.25">
      <c r="A1" s="4" t="s">
        <v>0</v>
      </c>
      <c r="B1" s="5"/>
      <c r="C1" s="5"/>
      <c r="D1" s="5"/>
    </row>
    <row r="2" spans="1:11" ht="15.75" x14ac:dyDescent="0.25">
      <c r="A2" s="34" t="s">
        <v>93</v>
      </c>
      <c r="B2" s="5"/>
      <c r="C2" s="5"/>
      <c r="D2" s="5"/>
    </row>
    <row r="3" spans="1:11" ht="15.75" x14ac:dyDescent="0.25">
      <c r="A3" s="4" t="s">
        <v>1</v>
      </c>
      <c r="B3" s="6"/>
      <c r="D3" s="5"/>
    </row>
    <row r="4" spans="1:11" x14ac:dyDescent="0.2">
      <c r="A4" s="11" t="s">
        <v>2</v>
      </c>
      <c r="B4" s="12"/>
      <c r="C4" s="12"/>
      <c r="D4" s="12"/>
      <c r="E4" s="13"/>
      <c r="H4" s="7"/>
      <c r="I4" s="7"/>
      <c r="J4" s="7"/>
    </row>
    <row r="5" spans="1:11" s="7" customFormat="1" x14ac:dyDescent="0.2">
      <c r="A5" s="28" t="s">
        <v>3</v>
      </c>
      <c r="B5" s="28" t="s">
        <v>4</v>
      </c>
      <c r="C5" s="28" t="s">
        <v>5</v>
      </c>
      <c r="D5" s="28" t="s">
        <v>6</v>
      </c>
      <c r="E5" s="29" t="s">
        <v>7</v>
      </c>
      <c r="F5" s="74"/>
      <c r="G5" s="1"/>
      <c r="I5" s="14"/>
      <c r="J5" s="17" t="s">
        <v>77</v>
      </c>
      <c r="K5" s="21"/>
    </row>
    <row r="6" spans="1:11" x14ac:dyDescent="0.2">
      <c r="A6" s="15" t="s">
        <v>8</v>
      </c>
      <c r="B6" s="15" t="s">
        <v>9</v>
      </c>
      <c r="C6" s="78">
        <v>0.95</v>
      </c>
      <c r="D6" s="77">
        <v>120</v>
      </c>
      <c r="E6" s="16">
        <f>(C6*D6)</f>
        <v>114</v>
      </c>
      <c r="F6" s="8"/>
      <c r="G6" s="23"/>
      <c r="I6" s="18" t="s">
        <v>10</v>
      </c>
      <c r="J6" s="19" t="s">
        <v>11</v>
      </c>
      <c r="K6" s="18" t="s">
        <v>12</v>
      </c>
    </row>
    <row r="7" spans="1:11" x14ac:dyDescent="0.2">
      <c r="A7" s="15" t="s">
        <v>13</v>
      </c>
      <c r="B7" s="15" t="s">
        <v>9</v>
      </c>
      <c r="C7" s="78">
        <v>0.91</v>
      </c>
      <c r="D7" s="77">
        <v>100</v>
      </c>
      <c r="E7" s="16">
        <f>(C7*D7)</f>
        <v>91</v>
      </c>
      <c r="F7" s="8"/>
      <c r="G7" s="22" t="s">
        <v>76</v>
      </c>
      <c r="H7" s="50"/>
      <c r="I7" s="83">
        <v>14</v>
      </c>
      <c r="J7" s="84">
        <v>10</v>
      </c>
      <c r="K7" s="83">
        <v>6</v>
      </c>
    </row>
    <row r="8" spans="1:11" x14ac:dyDescent="0.2">
      <c r="A8" s="15" t="s">
        <v>14</v>
      </c>
      <c r="B8" s="15" t="s">
        <v>9</v>
      </c>
      <c r="C8" s="78">
        <v>0.54</v>
      </c>
      <c r="D8" s="77">
        <v>100</v>
      </c>
      <c r="E8" s="16">
        <f>(C8*D8)</f>
        <v>54</v>
      </c>
      <c r="F8" s="8"/>
      <c r="G8" s="20" t="s">
        <v>15</v>
      </c>
      <c r="H8" s="82">
        <v>1200</v>
      </c>
      <c r="I8" s="16">
        <f>(I$7*H8)-$E$40-$E$58-$E62</f>
        <v>6321.754280000001</v>
      </c>
      <c r="J8" s="16">
        <f>(J$7*H8)-$E$40-$E$58-$E62</f>
        <v>1521.754280000001</v>
      </c>
      <c r="K8" s="16">
        <f>(K$7*H8)-$E$40-$E$58-$E62</f>
        <v>-3278.245719999999</v>
      </c>
    </row>
    <row r="9" spans="1:11" x14ac:dyDescent="0.2">
      <c r="A9" s="15" t="s">
        <v>16</v>
      </c>
      <c r="B9" s="15" t="s">
        <v>17</v>
      </c>
      <c r="C9" s="78">
        <v>57</v>
      </c>
      <c r="D9" s="77">
        <v>1</v>
      </c>
      <c r="E9" s="16">
        <f>(C9*D9)/3</f>
        <v>19</v>
      </c>
      <c r="F9" s="8"/>
      <c r="G9" s="20" t="s">
        <v>18</v>
      </c>
      <c r="H9" s="82">
        <v>1000</v>
      </c>
      <c r="I9" s="16">
        <f>(I$7*H9)-$E$40-$E$58-$E63</f>
        <v>4321.754280000001</v>
      </c>
      <c r="J9" s="16">
        <f>(J$7*H9)-$E$40-$E$58-$E63</f>
        <v>321.75428000000102</v>
      </c>
      <c r="K9" s="16">
        <f>(K$7*H9)-$E$40-$E$58-$E63</f>
        <v>-3678.245719999999</v>
      </c>
    </row>
    <row r="10" spans="1:11" x14ac:dyDescent="0.2">
      <c r="A10" s="15" t="s">
        <v>19</v>
      </c>
      <c r="B10" s="15" t="s">
        <v>9</v>
      </c>
      <c r="C10" s="78">
        <v>1.74</v>
      </c>
      <c r="D10" s="77">
        <v>1.5</v>
      </c>
      <c r="E10" s="16">
        <f>(C10*D10)</f>
        <v>2.61</v>
      </c>
      <c r="F10" s="8"/>
      <c r="G10" s="20" t="s">
        <v>20</v>
      </c>
      <c r="H10" s="82">
        <v>800</v>
      </c>
      <c r="I10" s="16">
        <f>(I$7*H10)-$E$40-$E$58-$E64</f>
        <v>2321.754280000001</v>
      </c>
      <c r="J10" s="16">
        <f>(J$7*H10)-$E$40-$E$58-$E64</f>
        <v>-878.24571999999898</v>
      </c>
      <c r="K10" s="16">
        <f>(K$7*H10)-$E$40-$E$58-$E64</f>
        <v>-4078.245719999999</v>
      </c>
    </row>
    <row r="11" spans="1:11" x14ac:dyDescent="0.2">
      <c r="A11" s="15" t="s">
        <v>55</v>
      </c>
      <c r="B11" s="15" t="s">
        <v>9</v>
      </c>
      <c r="C11" s="78">
        <v>0.65</v>
      </c>
      <c r="D11" s="77">
        <v>20</v>
      </c>
      <c r="E11" s="16">
        <f>(C11*D11)</f>
        <v>13</v>
      </c>
      <c r="F11" s="8"/>
      <c r="G11" s="23"/>
      <c r="H11" s="8"/>
      <c r="I11" s="8"/>
      <c r="J11" s="8"/>
    </row>
    <row r="12" spans="1:11" x14ac:dyDescent="0.2">
      <c r="A12" s="15" t="s">
        <v>71</v>
      </c>
      <c r="B12" s="15" t="s">
        <v>21</v>
      </c>
      <c r="C12" s="78">
        <v>73.5</v>
      </c>
      <c r="D12" s="77">
        <v>16</v>
      </c>
      <c r="E12" s="16">
        <f t="shared" ref="E12" si="0">(C12*D12)</f>
        <v>1176</v>
      </c>
      <c r="F12" s="8"/>
      <c r="G12" s="23" t="s">
        <v>78</v>
      </c>
    </row>
    <row r="13" spans="1:11" x14ac:dyDescent="0.2">
      <c r="A13" s="15" t="s">
        <v>22</v>
      </c>
      <c r="B13" s="77" t="s">
        <v>62</v>
      </c>
      <c r="C13" s="78">
        <v>12.5</v>
      </c>
      <c r="D13" s="77">
        <v>125</v>
      </c>
      <c r="E13" s="16">
        <f>(C13*D13)</f>
        <v>1562.5</v>
      </c>
      <c r="F13" s="8"/>
    </row>
    <row r="14" spans="1:11" ht="15.75" x14ac:dyDescent="0.25">
      <c r="A14" s="15" t="s">
        <v>85</v>
      </c>
      <c r="B14" s="77" t="s">
        <v>63</v>
      </c>
      <c r="C14" s="78">
        <v>56</v>
      </c>
      <c r="D14" s="77">
        <v>24</v>
      </c>
      <c r="E14" s="16">
        <f>(C14*D14)/3</f>
        <v>448</v>
      </c>
      <c r="F14" s="8"/>
      <c r="G14"/>
      <c r="H14" s="65" t="s">
        <v>91</v>
      </c>
      <c r="I14"/>
      <c r="J14"/>
      <c r="K14"/>
    </row>
    <row r="15" spans="1:11" x14ac:dyDescent="0.2">
      <c r="A15" s="15" t="s">
        <v>60</v>
      </c>
      <c r="B15" s="77" t="s">
        <v>64</v>
      </c>
      <c r="C15" s="78">
        <v>14.5</v>
      </c>
      <c r="D15" s="77">
        <v>10</v>
      </c>
      <c r="E15" s="16">
        <f>(C15*D15)</f>
        <v>145</v>
      </c>
      <c r="F15" s="8"/>
      <c r="I15" s="14"/>
      <c r="J15" s="17" t="s">
        <v>77</v>
      </c>
      <c r="K15" s="21"/>
    </row>
    <row r="16" spans="1:11" x14ac:dyDescent="0.2">
      <c r="A16" s="15" t="s">
        <v>23</v>
      </c>
      <c r="B16" s="15" t="s">
        <v>24</v>
      </c>
      <c r="C16" s="78">
        <v>0.08</v>
      </c>
      <c r="D16" s="77">
        <v>7260</v>
      </c>
      <c r="E16" s="16">
        <f t="shared" ref="E16" si="1">(C16*D16)</f>
        <v>580.80000000000007</v>
      </c>
      <c r="F16" s="8"/>
      <c r="G16"/>
      <c r="H16"/>
      <c r="I16" s="66" t="s">
        <v>10</v>
      </c>
      <c r="J16" s="67" t="s">
        <v>11</v>
      </c>
      <c r="K16" s="66" t="s">
        <v>12</v>
      </c>
    </row>
    <row r="17" spans="1:11" ht="15" x14ac:dyDescent="0.2">
      <c r="A17" s="77" t="s">
        <v>65</v>
      </c>
      <c r="B17" s="77" t="s">
        <v>51</v>
      </c>
      <c r="C17" s="78">
        <v>8.25</v>
      </c>
      <c r="D17" s="77">
        <v>0.42</v>
      </c>
      <c r="E17" s="16">
        <f>(C17*D17)*H33</f>
        <v>1.7324999999999999</v>
      </c>
      <c r="F17" s="8"/>
      <c r="G17" s="68" t="s">
        <v>76</v>
      </c>
      <c r="H17" s="69"/>
      <c r="I17" s="83">
        <v>14</v>
      </c>
      <c r="J17" s="84">
        <v>10</v>
      </c>
      <c r="K17" s="83">
        <v>6</v>
      </c>
    </row>
    <row r="18" spans="1:11" ht="15" x14ac:dyDescent="0.2">
      <c r="A18" s="77" t="s">
        <v>66</v>
      </c>
      <c r="B18" s="77" t="s">
        <v>51</v>
      </c>
      <c r="C18" s="78">
        <v>11.25</v>
      </c>
      <c r="D18" s="77">
        <v>1</v>
      </c>
      <c r="E18" s="16">
        <f>(C18*D18)*H33</f>
        <v>5.625</v>
      </c>
      <c r="F18" s="8"/>
      <c r="G18" s="70" t="s">
        <v>15</v>
      </c>
      <c r="H18" s="85">
        <v>1200</v>
      </c>
      <c r="I18" s="33">
        <f>I8/$H$8</f>
        <v>5.2681285666666673</v>
      </c>
      <c r="J18" s="33">
        <f>J8/$H$8</f>
        <v>1.2681285666666675</v>
      </c>
      <c r="K18" s="33">
        <f>K8/$H$8</f>
        <v>-2.7318714333333323</v>
      </c>
    </row>
    <row r="19" spans="1:11" ht="15" x14ac:dyDescent="0.2">
      <c r="A19" s="77" t="s">
        <v>90</v>
      </c>
      <c r="B19" s="77" t="s">
        <v>51</v>
      </c>
      <c r="C19" s="78">
        <v>4.9400000000000004</v>
      </c>
      <c r="D19" s="77">
        <v>1.2</v>
      </c>
      <c r="E19" s="16">
        <f>(C19*D19)*H33</f>
        <v>2.964</v>
      </c>
      <c r="F19" s="8"/>
      <c r="G19" s="70" t="s">
        <v>18</v>
      </c>
      <c r="H19" s="85">
        <v>1000</v>
      </c>
      <c r="I19" s="33">
        <f>I9/$H$9</f>
        <v>4.3217542800000013</v>
      </c>
      <c r="J19" s="33">
        <f>J9/$H$9</f>
        <v>0.321754280000001</v>
      </c>
      <c r="K19" s="33">
        <f>K9/$H$9</f>
        <v>-3.6782457199999992</v>
      </c>
    </row>
    <row r="20" spans="1:11" x14ac:dyDescent="0.2">
      <c r="A20" s="77" t="s">
        <v>58</v>
      </c>
      <c r="B20" s="77" t="s">
        <v>57</v>
      </c>
      <c r="C20" s="78">
        <v>1.28</v>
      </c>
      <c r="D20" s="77">
        <v>12.8</v>
      </c>
      <c r="E20" s="16">
        <f>C20*D20</f>
        <v>16.384</v>
      </c>
      <c r="F20" s="8"/>
      <c r="G20" s="70" t="s">
        <v>20</v>
      </c>
      <c r="H20" s="85">
        <v>800</v>
      </c>
      <c r="I20" s="33">
        <f>I10/$H$10</f>
        <v>2.9021928500000014</v>
      </c>
      <c r="J20" s="33">
        <f>J10/$H$10</f>
        <v>-1.0978071499999986</v>
      </c>
      <c r="K20" s="33">
        <f>K10/$H$10</f>
        <v>-5.0978071499999986</v>
      </c>
    </row>
    <row r="21" spans="1:11" x14ac:dyDescent="0.2">
      <c r="A21" s="77" t="s">
        <v>56</v>
      </c>
      <c r="B21" s="77" t="s">
        <v>57</v>
      </c>
      <c r="C21" s="78">
        <v>3.44</v>
      </c>
      <c r="D21" s="77">
        <v>12</v>
      </c>
      <c r="E21" s="16">
        <f t="shared" ref="E21:E23" si="2">C21*D21</f>
        <v>41.28</v>
      </c>
      <c r="F21" s="8"/>
    </row>
    <row r="22" spans="1:11" x14ac:dyDescent="0.2">
      <c r="A22" s="77" t="s">
        <v>69</v>
      </c>
      <c r="B22" s="77" t="s">
        <v>51</v>
      </c>
      <c r="C22" s="78">
        <v>3.56</v>
      </c>
      <c r="D22" s="77">
        <v>7.5</v>
      </c>
      <c r="E22" s="16">
        <f t="shared" si="2"/>
        <v>26.7</v>
      </c>
      <c r="F22" s="8"/>
      <c r="G22" s="72" t="s">
        <v>92</v>
      </c>
      <c r="H22" s="69"/>
      <c r="I22" s="69"/>
    </row>
    <row r="23" spans="1:11" x14ac:dyDescent="0.2">
      <c r="A23" s="77" t="s">
        <v>70</v>
      </c>
      <c r="B23" s="77" t="s">
        <v>9</v>
      </c>
      <c r="C23" s="79">
        <v>5.88</v>
      </c>
      <c r="D23" s="77">
        <v>4.5</v>
      </c>
      <c r="E23" s="16">
        <f t="shared" si="2"/>
        <v>26.46</v>
      </c>
      <c r="F23" s="8"/>
      <c r="G23" s="68" t="s">
        <v>76</v>
      </c>
      <c r="H23" s="69"/>
      <c r="I23" s="73"/>
    </row>
    <row r="24" spans="1:11" x14ac:dyDescent="0.2">
      <c r="A24" s="15" t="s">
        <v>59</v>
      </c>
      <c r="B24" s="15" t="s">
        <v>40</v>
      </c>
      <c r="C24" s="78">
        <v>16.55</v>
      </c>
      <c r="D24" s="77">
        <v>20</v>
      </c>
      <c r="E24" s="16">
        <f>C24*D24</f>
        <v>331</v>
      </c>
      <c r="F24" s="8"/>
      <c r="G24" s="70" t="s">
        <v>15</v>
      </c>
      <c r="H24" s="85">
        <v>1200</v>
      </c>
      <c r="I24" s="33">
        <f>$E$66/H24</f>
        <v>8.0652047666666657</v>
      </c>
    </row>
    <row r="25" spans="1:11" x14ac:dyDescent="0.2">
      <c r="A25" s="15" t="s">
        <v>34</v>
      </c>
      <c r="B25" s="15" t="s">
        <v>35</v>
      </c>
      <c r="C25" s="78">
        <v>168.28</v>
      </c>
      <c r="D25" s="77">
        <v>1</v>
      </c>
      <c r="E25" s="16">
        <f>(C25*D25)</f>
        <v>168.28</v>
      </c>
      <c r="F25" s="8"/>
      <c r="G25" s="70" t="s">
        <v>18</v>
      </c>
      <c r="H25" s="85">
        <v>1000</v>
      </c>
      <c r="I25" s="33">
        <f>$E$66/H25</f>
        <v>9.6782457199999996</v>
      </c>
    </row>
    <row r="26" spans="1:11" x14ac:dyDescent="0.2">
      <c r="A26" s="15" t="s">
        <v>36</v>
      </c>
      <c r="B26" s="15" t="s">
        <v>37</v>
      </c>
      <c r="C26" s="78">
        <v>18.7</v>
      </c>
      <c r="D26" s="77">
        <v>1</v>
      </c>
      <c r="E26" s="16">
        <f>(C26*D26)</f>
        <v>18.7</v>
      </c>
      <c r="F26" s="8"/>
      <c r="G26" s="70" t="s">
        <v>20</v>
      </c>
      <c r="H26" s="85">
        <v>800</v>
      </c>
      <c r="I26" s="33">
        <f>$E$66/H26</f>
        <v>12.09780715</v>
      </c>
    </row>
    <row r="27" spans="1:11" x14ac:dyDescent="0.2">
      <c r="A27" s="15" t="s">
        <v>38</v>
      </c>
      <c r="B27" s="15" t="s">
        <v>35</v>
      </c>
      <c r="C27" s="78">
        <v>99.72</v>
      </c>
      <c r="D27" s="77">
        <v>1</v>
      </c>
      <c r="E27" s="16">
        <f>(C27*D27)</f>
        <v>99.72</v>
      </c>
      <c r="F27" s="8"/>
    </row>
    <row r="28" spans="1:11" x14ac:dyDescent="0.2">
      <c r="A28" s="15" t="s">
        <v>39</v>
      </c>
      <c r="B28" s="15" t="s">
        <v>35</v>
      </c>
      <c r="C28" s="78">
        <v>25</v>
      </c>
      <c r="D28" s="77">
        <v>1</v>
      </c>
      <c r="E28" s="16">
        <f>(C28*D28)</f>
        <v>25</v>
      </c>
      <c r="F28" s="8"/>
      <c r="G28" s="11" t="s">
        <v>25</v>
      </c>
      <c r="H28" s="14"/>
      <c r="I28" s="13"/>
      <c r="J28" s="13"/>
      <c r="K28" s="13"/>
    </row>
    <row r="29" spans="1:11" x14ac:dyDescent="0.2">
      <c r="A29" s="77"/>
      <c r="B29" s="77"/>
      <c r="C29" s="78"/>
      <c r="D29" s="77"/>
      <c r="E29" s="16">
        <f t="shared" ref="E29:E38" si="3">(C29*D29)</f>
        <v>0</v>
      </c>
      <c r="F29" s="8"/>
      <c r="G29" s="11" t="s">
        <v>26</v>
      </c>
      <c r="H29" s="14"/>
      <c r="I29" s="13"/>
      <c r="J29" s="13"/>
      <c r="K29" s="13"/>
    </row>
    <row r="30" spans="1:11" x14ac:dyDescent="0.2">
      <c r="A30" s="77"/>
      <c r="B30" s="77"/>
      <c r="C30" s="78"/>
      <c r="D30" s="77"/>
      <c r="E30" s="16">
        <f t="shared" si="3"/>
        <v>0</v>
      </c>
      <c r="F30" s="8"/>
      <c r="G30" s="42" t="s">
        <v>27</v>
      </c>
      <c r="H30" s="86">
        <v>6</v>
      </c>
      <c r="I30" s="43" t="s">
        <v>28</v>
      </c>
      <c r="J30" s="43"/>
      <c r="K30" s="44"/>
    </row>
    <row r="31" spans="1:11" x14ac:dyDescent="0.2">
      <c r="A31" s="77"/>
      <c r="B31" s="77"/>
      <c r="C31" s="78"/>
      <c r="D31" s="77"/>
      <c r="E31" s="16">
        <f t="shared" si="3"/>
        <v>0</v>
      </c>
      <c r="F31" s="8"/>
      <c r="G31" s="48" t="s">
        <v>29</v>
      </c>
      <c r="H31" s="87">
        <v>1</v>
      </c>
      <c r="I31" s="41" t="s">
        <v>30</v>
      </c>
      <c r="J31" s="41"/>
      <c r="K31" s="45"/>
    </row>
    <row r="32" spans="1:11" x14ac:dyDescent="0.2">
      <c r="A32" s="77"/>
      <c r="B32" s="77"/>
      <c r="C32" s="78"/>
      <c r="D32" s="77"/>
      <c r="E32" s="16">
        <f t="shared" si="3"/>
        <v>0</v>
      </c>
      <c r="F32" s="8"/>
      <c r="G32" s="48" t="s">
        <v>29</v>
      </c>
      <c r="H32" s="87">
        <v>2</v>
      </c>
      <c r="I32" s="41" t="s">
        <v>61</v>
      </c>
      <c r="J32" s="41"/>
      <c r="K32" s="45"/>
    </row>
    <row r="33" spans="1:11" x14ac:dyDescent="0.2">
      <c r="A33" s="77"/>
      <c r="B33" s="77"/>
      <c r="C33" s="78"/>
      <c r="D33" s="77"/>
      <c r="E33" s="16">
        <f t="shared" si="3"/>
        <v>0</v>
      </c>
      <c r="F33" s="8"/>
      <c r="G33" s="48" t="s">
        <v>29</v>
      </c>
      <c r="H33" s="59">
        <f>1-(((43560/H30)*3)/43560)</f>
        <v>0.5</v>
      </c>
      <c r="I33" s="41" t="s">
        <v>31</v>
      </c>
      <c r="J33" s="41"/>
      <c r="K33" s="45"/>
    </row>
    <row r="34" spans="1:11" x14ac:dyDescent="0.2">
      <c r="A34" s="77"/>
      <c r="B34" s="77"/>
      <c r="C34" s="78"/>
      <c r="D34" s="77"/>
      <c r="E34" s="16">
        <f t="shared" si="3"/>
        <v>0</v>
      </c>
      <c r="F34" s="8"/>
      <c r="G34" s="48" t="s">
        <v>29</v>
      </c>
      <c r="H34" s="60">
        <f>43560/H30</f>
        <v>7260</v>
      </c>
      <c r="I34" s="41" t="s">
        <v>32</v>
      </c>
      <c r="J34" s="41"/>
      <c r="K34" s="45"/>
    </row>
    <row r="35" spans="1:11" x14ac:dyDescent="0.2">
      <c r="A35" s="77"/>
      <c r="B35" s="77"/>
      <c r="C35" s="78"/>
      <c r="D35" s="77"/>
      <c r="E35" s="16">
        <f t="shared" si="3"/>
        <v>0</v>
      </c>
      <c r="F35" s="8"/>
      <c r="G35" s="49" t="s">
        <v>29</v>
      </c>
      <c r="H35" s="61">
        <f>(H34/H31)*H32</f>
        <v>14520</v>
      </c>
      <c r="I35" s="46" t="s">
        <v>33</v>
      </c>
      <c r="J35" s="46"/>
      <c r="K35" s="47"/>
    </row>
    <row r="36" spans="1:11" x14ac:dyDescent="0.2">
      <c r="A36" s="77"/>
      <c r="B36" s="77"/>
      <c r="C36" s="78"/>
      <c r="D36" s="77"/>
      <c r="E36" s="16">
        <f t="shared" si="3"/>
        <v>0</v>
      </c>
      <c r="F36" s="8"/>
      <c r="G36" s="75"/>
      <c r="H36" s="76"/>
    </row>
    <row r="37" spans="1:11" x14ac:dyDescent="0.2">
      <c r="A37" s="77"/>
      <c r="B37" s="77"/>
      <c r="C37" s="78"/>
      <c r="D37" s="77"/>
      <c r="E37" s="16">
        <f t="shared" si="3"/>
        <v>0</v>
      </c>
      <c r="F37" s="8"/>
      <c r="G37" s="75"/>
      <c r="H37" s="76"/>
    </row>
    <row r="38" spans="1:11" x14ac:dyDescent="0.2">
      <c r="A38" s="77"/>
      <c r="B38" s="77"/>
      <c r="C38" s="78"/>
      <c r="D38" s="77"/>
      <c r="E38" s="16">
        <f t="shared" si="3"/>
        <v>0</v>
      </c>
      <c r="F38" s="8"/>
      <c r="G38" s="75"/>
      <c r="H38" s="76"/>
    </row>
    <row r="39" spans="1:11" ht="15" x14ac:dyDescent="0.2">
      <c r="A39" s="15" t="s">
        <v>41</v>
      </c>
      <c r="B39" s="33">
        <f>SUM(E6:E38)</f>
        <v>4969.7554999999993</v>
      </c>
      <c r="C39" s="80">
        <v>6</v>
      </c>
      <c r="D39" s="81">
        <v>0.08</v>
      </c>
      <c r="E39" s="16">
        <f>B39*(C39/12)*D39</f>
        <v>198.79021999999998</v>
      </c>
      <c r="F39" s="8"/>
    </row>
    <row r="40" spans="1:11" x14ac:dyDescent="0.2">
      <c r="A40" s="37" t="s">
        <v>42</v>
      </c>
      <c r="B40" s="24"/>
      <c r="C40" s="24"/>
      <c r="D40" s="24"/>
      <c r="E40" s="38">
        <f>SUM(E6:E39)</f>
        <v>5168.5457199999992</v>
      </c>
      <c r="F40" s="10"/>
    </row>
    <row r="41" spans="1:11" x14ac:dyDescent="0.2">
      <c r="A41" s="36"/>
      <c r="E41" s="10"/>
      <c r="F41" s="10"/>
    </row>
    <row r="42" spans="1:11" x14ac:dyDescent="0.2">
      <c r="A42" s="11" t="s">
        <v>43</v>
      </c>
      <c r="B42" s="64"/>
      <c r="C42" s="64"/>
      <c r="D42" s="64"/>
      <c r="E42" s="64"/>
    </row>
    <row r="43" spans="1:11" x14ac:dyDescent="0.2">
      <c r="A43" s="39" t="s">
        <v>3</v>
      </c>
      <c r="B43" s="39" t="s">
        <v>4</v>
      </c>
      <c r="C43" s="39" t="s">
        <v>5</v>
      </c>
      <c r="D43" s="39" t="s">
        <v>6</v>
      </c>
      <c r="E43" s="40" t="s">
        <v>7</v>
      </c>
      <c r="F43" s="74"/>
    </row>
    <row r="44" spans="1:11" x14ac:dyDescent="0.2">
      <c r="A44" s="15" t="s">
        <v>44</v>
      </c>
      <c r="B44" s="15" t="s">
        <v>45</v>
      </c>
      <c r="C44" s="78">
        <v>9.24</v>
      </c>
      <c r="D44" s="77">
        <v>1</v>
      </c>
      <c r="E44" s="16">
        <f>C44*D44</f>
        <v>9.24</v>
      </c>
      <c r="F44" s="8"/>
    </row>
    <row r="45" spans="1:11" x14ac:dyDescent="0.2">
      <c r="A45" s="15" t="s">
        <v>46</v>
      </c>
      <c r="B45" s="15" t="s">
        <v>45</v>
      </c>
      <c r="C45" s="78">
        <v>10.220000000000001</v>
      </c>
      <c r="D45" s="77">
        <v>5</v>
      </c>
      <c r="E45" s="16">
        <f t="shared" ref="E45:E57" si="4">C45*D45</f>
        <v>51.1</v>
      </c>
      <c r="F45" s="8"/>
    </row>
    <row r="46" spans="1:11" x14ac:dyDescent="0.2">
      <c r="A46" s="15" t="s">
        <v>52</v>
      </c>
      <c r="B46" s="15" t="s">
        <v>35</v>
      </c>
      <c r="C46" s="78">
        <v>23.87</v>
      </c>
      <c r="D46" s="77">
        <v>1</v>
      </c>
      <c r="E46" s="16">
        <f t="shared" si="4"/>
        <v>23.87</v>
      </c>
      <c r="F46" s="8"/>
    </row>
    <row r="47" spans="1:11" x14ac:dyDescent="0.2">
      <c r="A47" s="15" t="s">
        <v>47</v>
      </c>
      <c r="B47" s="15" t="s">
        <v>35</v>
      </c>
      <c r="C47" s="78">
        <v>19.91</v>
      </c>
      <c r="D47" s="77">
        <v>1</v>
      </c>
      <c r="E47" s="16">
        <f t="shared" si="4"/>
        <v>19.91</v>
      </c>
      <c r="F47" s="8"/>
    </row>
    <row r="48" spans="1:11" x14ac:dyDescent="0.2">
      <c r="A48" s="15" t="s">
        <v>53</v>
      </c>
      <c r="B48" s="15" t="s">
        <v>35</v>
      </c>
      <c r="C48" s="78">
        <v>18.7</v>
      </c>
      <c r="D48" s="77">
        <v>1</v>
      </c>
      <c r="E48" s="16">
        <f>C48*D48</f>
        <v>18.7</v>
      </c>
      <c r="F48" s="8"/>
    </row>
    <row r="49" spans="1:11" x14ac:dyDescent="0.2">
      <c r="A49" s="15" t="s">
        <v>54</v>
      </c>
      <c r="B49" s="15" t="s">
        <v>35</v>
      </c>
      <c r="C49" s="78">
        <v>31.16</v>
      </c>
      <c r="D49" s="77">
        <v>1</v>
      </c>
      <c r="E49" s="16">
        <f>C49*D49</f>
        <v>31.16</v>
      </c>
      <c r="F49" s="8"/>
    </row>
    <row r="50" spans="1:11" ht="15" x14ac:dyDescent="0.2">
      <c r="A50" s="15" t="s">
        <v>74</v>
      </c>
      <c r="B50" s="15" t="s">
        <v>83</v>
      </c>
      <c r="C50" s="78">
        <v>200</v>
      </c>
      <c r="D50" s="77">
        <v>1</v>
      </c>
      <c r="E50" s="16">
        <f t="shared" si="4"/>
        <v>200</v>
      </c>
      <c r="F50" s="8"/>
    </row>
    <row r="51" spans="1:11" ht="15" x14ac:dyDescent="0.2">
      <c r="A51" s="15" t="s">
        <v>75</v>
      </c>
      <c r="B51" s="15" t="s">
        <v>84</v>
      </c>
      <c r="C51" s="78">
        <v>7.68</v>
      </c>
      <c r="D51" s="77">
        <v>4</v>
      </c>
      <c r="E51" s="16">
        <f t="shared" si="4"/>
        <v>30.72</v>
      </c>
      <c r="F51" s="8"/>
    </row>
    <row r="52" spans="1:11" x14ac:dyDescent="0.2">
      <c r="A52" s="77"/>
      <c r="B52" s="77"/>
      <c r="C52" s="78"/>
      <c r="D52" s="77"/>
      <c r="E52" s="16">
        <f t="shared" si="4"/>
        <v>0</v>
      </c>
      <c r="F52" s="8"/>
    </row>
    <row r="53" spans="1:11" x14ac:dyDescent="0.2">
      <c r="A53" s="77"/>
      <c r="B53" s="77"/>
      <c r="C53" s="78"/>
      <c r="D53" s="77"/>
      <c r="E53" s="16">
        <f t="shared" si="4"/>
        <v>0</v>
      </c>
      <c r="F53" s="8"/>
    </row>
    <row r="54" spans="1:11" x14ac:dyDescent="0.2">
      <c r="A54" s="77"/>
      <c r="B54" s="77"/>
      <c r="C54" s="78"/>
      <c r="D54" s="77"/>
      <c r="E54" s="16">
        <f t="shared" si="4"/>
        <v>0</v>
      </c>
      <c r="F54" s="8"/>
    </row>
    <row r="55" spans="1:11" x14ac:dyDescent="0.2">
      <c r="A55" s="77"/>
      <c r="B55" s="77"/>
      <c r="C55" s="78"/>
      <c r="D55" s="77"/>
      <c r="E55" s="16">
        <f t="shared" si="4"/>
        <v>0</v>
      </c>
      <c r="F55" s="8"/>
    </row>
    <row r="56" spans="1:11" x14ac:dyDescent="0.2">
      <c r="A56" s="77"/>
      <c r="B56" s="77"/>
      <c r="C56" s="78"/>
      <c r="D56" s="77"/>
      <c r="E56" s="16">
        <f t="shared" si="4"/>
        <v>0</v>
      </c>
      <c r="F56" s="8"/>
    </row>
    <row r="57" spans="1:11" x14ac:dyDescent="0.2">
      <c r="A57" s="15" t="s">
        <v>86</v>
      </c>
      <c r="B57" s="15" t="s">
        <v>35</v>
      </c>
      <c r="C57" s="78">
        <v>125</v>
      </c>
      <c r="D57" s="77">
        <v>1</v>
      </c>
      <c r="E57" s="16">
        <f t="shared" si="4"/>
        <v>125</v>
      </c>
      <c r="F57" s="8"/>
    </row>
    <row r="58" spans="1:11" x14ac:dyDescent="0.2">
      <c r="A58" s="37" t="s">
        <v>48</v>
      </c>
      <c r="B58" s="24"/>
      <c r="C58" s="24"/>
      <c r="D58" s="24"/>
      <c r="E58" s="38">
        <f>SUM(E44:E57)</f>
        <v>509.70000000000005</v>
      </c>
      <c r="F58" s="8"/>
    </row>
    <row r="59" spans="1:11" x14ac:dyDescent="0.2">
      <c r="A59" s="36"/>
      <c r="E59" s="10"/>
      <c r="F59" s="8"/>
    </row>
    <row r="60" spans="1:11" x14ac:dyDescent="0.2">
      <c r="A60" s="11" t="s">
        <v>49</v>
      </c>
      <c r="B60" s="14"/>
      <c r="C60" s="14"/>
      <c r="D60" s="14"/>
      <c r="E60" s="14"/>
      <c r="F60" s="8"/>
      <c r="G60" s="9"/>
      <c r="H60" s="9"/>
      <c r="I60" s="9"/>
      <c r="J60" s="9"/>
    </row>
    <row r="61" spans="1:11" x14ac:dyDescent="0.2">
      <c r="A61" s="28" t="s">
        <v>3</v>
      </c>
      <c r="B61" s="28" t="s">
        <v>4</v>
      </c>
      <c r="C61" s="28" t="s">
        <v>5</v>
      </c>
      <c r="D61" s="28" t="s">
        <v>6</v>
      </c>
      <c r="E61" s="29" t="s">
        <v>7</v>
      </c>
      <c r="F61" s="8"/>
      <c r="G61" s="9"/>
      <c r="H61" s="9"/>
      <c r="I61" s="9"/>
      <c r="J61" s="9"/>
      <c r="K61" s="9"/>
    </row>
    <row r="62" spans="1:11" ht="15" x14ac:dyDescent="0.2">
      <c r="A62" s="15" t="s">
        <v>79</v>
      </c>
      <c r="B62" s="15" t="s">
        <v>50</v>
      </c>
      <c r="C62" s="78">
        <v>4</v>
      </c>
      <c r="D62" s="35">
        <v>1200</v>
      </c>
      <c r="E62" s="16">
        <f>C62*D62</f>
        <v>4800</v>
      </c>
      <c r="F62" s="8"/>
      <c r="K62" s="9"/>
    </row>
    <row r="63" spans="1:11" ht="15" x14ac:dyDescent="0.2">
      <c r="A63" s="15" t="s">
        <v>81</v>
      </c>
      <c r="B63" s="15" t="s">
        <v>50</v>
      </c>
      <c r="C63" s="78">
        <v>4</v>
      </c>
      <c r="D63" s="35">
        <v>1000</v>
      </c>
      <c r="E63" s="16">
        <f>C63*D63</f>
        <v>4000</v>
      </c>
      <c r="F63" s="8"/>
      <c r="K63" s="9"/>
    </row>
    <row r="64" spans="1:11" ht="15" x14ac:dyDescent="0.2">
      <c r="A64" s="15" t="s">
        <v>80</v>
      </c>
      <c r="B64" s="15" t="s">
        <v>50</v>
      </c>
      <c r="C64" s="78">
        <v>4</v>
      </c>
      <c r="D64" s="35">
        <v>800</v>
      </c>
      <c r="E64" s="16">
        <f>C64*D64</f>
        <v>3200</v>
      </c>
      <c r="F64" s="8"/>
      <c r="K64" s="9"/>
    </row>
    <row r="65" spans="1:11" x14ac:dyDescent="0.2">
      <c r="E65" s="8"/>
      <c r="F65" s="8"/>
      <c r="K65" s="9"/>
    </row>
    <row r="66" spans="1:11" x14ac:dyDescent="0.2">
      <c r="A66" s="30" t="s">
        <v>87</v>
      </c>
      <c r="B66" s="31"/>
      <c r="C66" s="24"/>
      <c r="D66" s="24"/>
      <c r="E66" s="25">
        <f>E40+E58+E63</f>
        <v>9678.245719999999</v>
      </c>
      <c r="F66" s="3"/>
      <c r="K66" s="9"/>
    </row>
    <row r="67" spans="1:11" x14ac:dyDescent="0.2">
      <c r="A67" s="30" t="s">
        <v>88</v>
      </c>
      <c r="B67" s="31"/>
      <c r="C67" s="24"/>
      <c r="D67" s="24"/>
      <c r="E67" s="25">
        <f>J7*H9</f>
        <v>10000</v>
      </c>
      <c r="K67" s="9"/>
    </row>
    <row r="68" spans="1:11" x14ac:dyDescent="0.2">
      <c r="A68" s="30" t="s">
        <v>89</v>
      </c>
      <c r="B68" s="32"/>
      <c r="C68" s="26"/>
      <c r="D68" s="26"/>
      <c r="E68" s="27">
        <f>SUM(E67-E66)</f>
        <v>321.75428000000102</v>
      </c>
      <c r="K68" s="9"/>
    </row>
    <row r="69" spans="1:11" x14ac:dyDescent="0.2">
      <c r="K69" s="9"/>
    </row>
    <row r="70" spans="1:11" ht="15" x14ac:dyDescent="0.2">
      <c r="A70" s="62" t="s">
        <v>68</v>
      </c>
      <c r="G70" s="51">
        <f>H33</f>
        <v>0.5</v>
      </c>
      <c r="H70" s="1" t="s">
        <v>67</v>
      </c>
      <c r="K70" s="9"/>
    </row>
    <row r="71" spans="1:11" x14ac:dyDescent="0.2">
      <c r="B71" s="2"/>
      <c r="C71" s="2"/>
      <c r="D71" s="2"/>
      <c r="E71" s="3"/>
      <c r="K71" s="9"/>
    </row>
    <row r="72" spans="1:11" ht="15" x14ac:dyDescent="0.2">
      <c r="A72" s="62" t="s">
        <v>72</v>
      </c>
      <c r="K72" s="9"/>
    </row>
    <row r="73" spans="1:11" x14ac:dyDescent="0.2">
      <c r="K73" s="9"/>
    </row>
    <row r="74" spans="1:11" ht="15" x14ac:dyDescent="0.2">
      <c r="A74" s="62" t="s">
        <v>73</v>
      </c>
    </row>
    <row r="75" spans="1:11" x14ac:dyDescent="0.2">
      <c r="A75" s="1" t="s">
        <v>82</v>
      </c>
    </row>
    <row r="77" spans="1:11" ht="18" x14ac:dyDescent="0.25">
      <c r="A77" s="63" t="s">
        <v>94</v>
      </c>
    </row>
  </sheetData>
  <pageMargins left="0.75" right="0.75" top="1" bottom="1" header="0.5" footer="0.5"/>
  <pageSetup scale="47" orientation="landscape" cellComments="atEnd" r:id="rId1"/>
  <headerFooter alignWithMargins="0"/>
  <ignoredErrors>
    <ignoredError sqref="E9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Nathaniel Bruce</cp:lastModifiedBy>
  <cp:revision/>
  <cp:lastPrinted>2023-03-15T17:21:19Z</cp:lastPrinted>
  <dcterms:created xsi:type="dcterms:W3CDTF">2000-09-13T10:07:55Z</dcterms:created>
  <dcterms:modified xsi:type="dcterms:W3CDTF">2023-03-22T19:28:34Z</dcterms:modified>
  <cp:category/>
  <cp:contentStatus/>
</cp:coreProperties>
</file>